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drawings/drawing5.xml" ContentType="application/vnd.openxmlformats-officedocument.drawing+xml"/>
  <Override PartName="/xl/pivotTables/pivotTable3.xml" ContentType="application/vnd.openxmlformats-officedocument.spreadsheetml.pivotTable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pivotTables/pivotTable8.xml" ContentType="application/vnd.openxmlformats-officedocument.spreadsheetml.pivotTable+xml"/>
  <Override PartName="/xl/charts/chart4.xml" ContentType="application/vnd.openxmlformats-officedocument.drawingml.char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villamizarc\Desktop\PUBLICACION PORTAL WEB\para publicar\"/>
    </mc:Choice>
  </mc:AlternateContent>
  <xr:revisionPtr revIDLastSave="0" documentId="13_ncr:1_{5E5B1E0B-FF83-4B51-863A-652419171B3B}" xr6:coauthVersionLast="47" xr6:coauthVersionMax="47" xr10:uidLastSave="{00000000-0000-0000-0000-000000000000}"/>
  <bookViews>
    <workbookView xWindow="-120" yWindow="-120" windowWidth="29040" windowHeight="15720" firstSheet="8" activeTab="8" xr2:uid="{968B7FF1-C868-4EBF-B0C1-4DA53770728B}"/>
  </bookViews>
  <sheets>
    <sheet name="PAA 2024" sheetId="1" state="hidden" r:id="rId1"/>
    <sheet name="F+I" sheetId="4" state="hidden" r:id="rId2"/>
    <sheet name="Modalidad C" sheetId="5" state="hidden" r:id="rId3"/>
    <sheet name="Hoja5" sheetId="6" state="hidden" r:id="rId4"/>
    <sheet name="%del total" sheetId="7" state="hidden" r:id="rId5"/>
    <sheet name="Modalidad " sheetId="9" state="hidden" r:id="rId6"/>
    <sheet name="DS-NC-Lineas" sheetId="11" state="hidden" r:id="rId7"/>
    <sheet name="Hoja11" sheetId="12" state="hidden" r:id="rId8"/>
    <sheet name="PAA 2024 (2)" sheetId="2" r:id="rId9"/>
    <sheet name="Modalidad  en bruto" sheetId="13" state="hidden" r:id="rId10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_00_143_2016">[1]CONTRATOS!#REF!</definedName>
    <definedName name="_xlnm._FilterDatabase" localSheetId="4" hidden="1">'%del total'!$A$3:$B$15</definedName>
    <definedName name="_xlnm._FilterDatabase" localSheetId="9" hidden="1">'Modalidad  en bruto'!$A$4:$C$12</definedName>
    <definedName name="_xlnm._FilterDatabase" localSheetId="2" hidden="1">'Modalidad C'!$A$3:$B$11</definedName>
    <definedName name="_xlnm._FilterDatabase" localSheetId="0" hidden="1">'PAA 2024'!$A$25:$BJ$536</definedName>
    <definedName name="_xlnm._FilterDatabase" localSheetId="8" hidden="1">'PAA 2024 (2)'!$A$25:$BL$531</definedName>
    <definedName name="_xlnm._FilterDatabase" hidden="1">#REF!</definedName>
    <definedName name="Anio">[2]LISTAS!$F$3:$F$27</definedName>
    <definedName name="BD">#REF!</definedName>
    <definedName name="Dependencia">[2]LISTAS!$J$3:$J$702</definedName>
    <definedName name="Estado">[3]LISTAS!$H$3:$H$27</definedName>
    <definedName name="INICIATIVA" localSheetId="0">#REF!</definedName>
    <definedName name="INICIATIVA" localSheetId="8">#REF!</definedName>
    <definedName name="INICIATIVA">#REF!</definedName>
    <definedName name="INICIATIVA_1">#REF!</definedName>
    <definedName name="Iniciativa1" localSheetId="0">#REF!</definedName>
    <definedName name="Iniciativa1" localSheetId="8">#REF!</definedName>
    <definedName name="Iniciativa1">#REF!</definedName>
    <definedName name="Iniciativa1_1">#REF!</definedName>
    <definedName name="Iniciativa2" localSheetId="0">#REF!</definedName>
    <definedName name="Iniciativa2" localSheetId="8">#REF!</definedName>
    <definedName name="Iniciativa2">#REF!</definedName>
    <definedName name="Iniciativa2_1">#REF!</definedName>
    <definedName name="lista_estado" localSheetId="0">'PAA 2024'!#REF!</definedName>
    <definedName name="lista_estado" localSheetId="8">'PAA 2024 (2)'!#REF!</definedName>
    <definedName name="lista_estado">#REF!</definedName>
    <definedName name="lista_estado_1">#REF!</definedName>
    <definedName name="Num_Contrato">[2]CONTRATOS!$B$3:$B$302</definedName>
    <definedName name="Num_Proceso">[4]PROCESOS!$B$3:$B$302</definedName>
    <definedName name="Objetivo_Táctico" localSheetId="0">#REF!</definedName>
    <definedName name="Objetivo_Táctico" localSheetId="8">#REF!</definedName>
    <definedName name="Objetivo_Táctico">#REF!</definedName>
    <definedName name="Objetivo_Táctico_1">#REF!</definedName>
    <definedName name="Seccional">[2]LISTAS!$A$3:$A$51</definedName>
    <definedName name="Tactico" localSheetId="0">#REF!</definedName>
    <definedName name="Tactico" localSheetId="8">#REF!</definedName>
    <definedName name="Tactico">#REF!</definedName>
    <definedName name="Tactico_1">#REF!</definedName>
    <definedName name="Tipo_Contrato">[2]LISTAS!$I$3:$I$27</definedName>
    <definedName name="Tipo_Proceso">[2]LISTAS!$D$3:$D$27</definedName>
    <definedName name="_xlnm.Print_Titles" localSheetId="0">'PAA 2024'!$25:$25</definedName>
    <definedName name="_xlnm.Print_Titles" localSheetId="8">'PAA 2024 (2)'!$25:$25</definedName>
    <definedName name="_xlnm.Print_Titles">#REF!</definedName>
  </definedNames>
  <calcPr calcId="191029"/>
  <pivotCaches>
    <pivotCache cacheId="0" r:id="rId1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8" i="13" l="1"/>
  <c r="Q11" i="13"/>
  <c r="P11" i="13"/>
  <c r="M11" i="13"/>
  <c r="O11" i="13"/>
  <c r="N11" i="13"/>
  <c r="L11" i="13"/>
  <c r="K11" i="13"/>
  <c r="J11" i="13"/>
  <c r="I11" i="13"/>
  <c r="H11" i="13"/>
  <c r="G11" i="13"/>
  <c r="F11" i="13"/>
  <c r="D6" i="11"/>
  <c r="C16" i="1" l="1"/>
  <c r="R531" i="2"/>
  <c r="R530" i="2"/>
  <c r="R529" i="2"/>
  <c r="R215" i="2"/>
  <c r="R216" i="2"/>
  <c r="R217" i="2"/>
  <c r="R218" i="2"/>
  <c r="R219" i="2"/>
  <c r="R214" i="2"/>
  <c r="R193" i="2"/>
  <c r="R194" i="2"/>
  <c r="R195" i="2"/>
  <c r="R196" i="2"/>
  <c r="R197" i="2"/>
  <c r="R198" i="2"/>
  <c r="R199" i="2"/>
  <c r="R200" i="2"/>
  <c r="R201" i="2"/>
  <c r="R202" i="2"/>
  <c r="R203" i="2"/>
  <c r="R204" i="2"/>
  <c r="R205" i="2"/>
  <c r="R206" i="2"/>
  <c r="R207" i="2"/>
  <c r="R208" i="2"/>
  <c r="R209" i="2"/>
  <c r="R210" i="2"/>
  <c r="R211" i="2"/>
  <c r="R212" i="2"/>
  <c r="R213" i="2"/>
  <c r="R192" i="2"/>
  <c r="R159" i="2"/>
  <c r="R160" i="2"/>
  <c r="R161" i="2"/>
  <c r="R162" i="2"/>
  <c r="R163" i="2"/>
  <c r="R164" i="2"/>
  <c r="R165" i="2"/>
  <c r="R166" i="2"/>
  <c r="R167" i="2"/>
  <c r="R168" i="2"/>
  <c r="R169" i="2"/>
  <c r="R170" i="2"/>
  <c r="R171" i="2"/>
  <c r="R172" i="2"/>
  <c r="R173" i="2"/>
  <c r="R174" i="2"/>
  <c r="R175" i="2"/>
  <c r="R176" i="2"/>
  <c r="R177" i="2"/>
  <c r="R178" i="2"/>
  <c r="R179" i="2"/>
  <c r="R180" i="2"/>
  <c r="R181" i="2"/>
  <c r="R182" i="2"/>
  <c r="R183" i="2"/>
  <c r="R184" i="2"/>
  <c r="R185" i="2"/>
  <c r="R186" i="2"/>
  <c r="R187" i="2"/>
  <c r="R188" i="2"/>
  <c r="R189" i="2"/>
  <c r="R190" i="2"/>
  <c r="R158" i="2"/>
  <c r="R152" i="2"/>
  <c r="R153" i="2"/>
  <c r="R154" i="2"/>
  <c r="R155" i="2"/>
  <c r="R156" i="2"/>
  <c r="R157" i="2"/>
  <c r="R151" i="2"/>
  <c r="R150" i="2"/>
  <c r="R149" i="2"/>
  <c r="R148" i="2"/>
  <c r="R147" i="2"/>
  <c r="R146" i="2"/>
  <c r="R145" i="2"/>
  <c r="R144" i="2"/>
  <c r="R143" i="2"/>
  <c r="R142" i="2"/>
  <c r="R141" i="2"/>
  <c r="R140" i="2"/>
  <c r="R139" i="2"/>
  <c r="R138" i="2"/>
  <c r="R137" i="2"/>
  <c r="R136" i="2"/>
  <c r="R135" i="2"/>
  <c r="R134" i="2"/>
  <c r="R133" i="2"/>
  <c r="R132" i="2"/>
  <c r="R131" i="2"/>
  <c r="R130" i="2"/>
  <c r="R129" i="2"/>
  <c r="R128" i="2"/>
  <c r="R127" i="2"/>
  <c r="R126" i="2"/>
  <c r="R125" i="2"/>
  <c r="R124" i="2"/>
  <c r="R123" i="2"/>
  <c r="R122" i="2"/>
  <c r="R121" i="2"/>
  <c r="R120" i="2"/>
  <c r="R119" i="2"/>
  <c r="R118" i="2"/>
  <c r="R117" i="2"/>
  <c r="R116" i="2"/>
  <c r="R115" i="2"/>
  <c r="R114" i="2"/>
  <c r="R113" i="2"/>
  <c r="R112" i="2"/>
  <c r="R111" i="2"/>
  <c r="R110" i="2"/>
  <c r="R109" i="2"/>
  <c r="R108" i="2"/>
  <c r="R107" i="2"/>
  <c r="R106" i="2"/>
  <c r="R105" i="2"/>
  <c r="R104" i="2"/>
  <c r="R103" i="2"/>
  <c r="R102" i="2"/>
  <c r="R101" i="2"/>
  <c r="R100" i="2"/>
  <c r="R99" i="2"/>
  <c r="R98" i="2"/>
  <c r="R97" i="2"/>
  <c r="R96" i="2"/>
  <c r="R95" i="2"/>
  <c r="R94" i="2"/>
  <c r="R93" i="2"/>
  <c r="R92" i="2"/>
  <c r="R91" i="2"/>
  <c r="R90" i="2"/>
  <c r="R89" i="2"/>
  <c r="R88" i="2"/>
  <c r="R87" i="2"/>
  <c r="R86" i="2"/>
  <c r="R85" i="2"/>
  <c r="R84" i="2"/>
  <c r="R83" i="2"/>
  <c r="R82" i="2"/>
  <c r="R81" i="2"/>
  <c r="R80" i="2"/>
  <c r="R79" i="2"/>
  <c r="R78" i="2"/>
  <c r="R77" i="2"/>
  <c r="R76" i="2"/>
  <c r="R75" i="2"/>
  <c r="R74" i="2"/>
  <c r="R73" i="2"/>
  <c r="R72" i="2"/>
  <c r="R71" i="2"/>
  <c r="R70" i="2"/>
  <c r="R69" i="2"/>
  <c r="R68" i="2"/>
  <c r="R67" i="2"/>
  <c r="R66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35" i="2"/>
  <c r="R34" i="2"/>
  <c r="R33" i="2"/>
  <c r="R32" i="2"/>
  <c r="R31" i="2"/>
  <c r="R27" i="2"/>
  <c r="R28" i="2"/>
  <c r="R29" i="2"/>
  <c r="R30" i="2"/>
  <c r="R26" i="2"/>
  <c r="C31" i="5"/>
  <c r="C25" i="5"/>
  <c r="C26" i="5"/>
  <c r="C27" i="5"/>
  <c r="C28" i="5"/>
  <c r="C29" i="5"/>
  <c r="C30" i="5"/>
  <c r="C24" i="5"/>
  <c r="I545" i="2"/>
  <c r="I544" i="2"/>
  <c r="I543" i="2"/>
  <c r="I542" i="2"/>
  <c r="I541" i="2"/>
  <c r="B31" i="5"/>
  <c r="D5" i="11"/>
  <c r="D4" i="11"/>
  <c r="C5" i="6"/>
  <c r="C4" i="6"/>
  <c r="C6" i="6" l="1"/>
  <c r="AK531" i="2"/>
  <c r="AG531" i="2"/>
  <c r="AF531" i="2"/>
  <c r="L531" i="2"/>
  <c r="AK530" i="2"/>
  <c r="AG530" i="2"/>
  <c r="AF530" i="2"/>
  <c r="AH530" i="2" s="1"/>
  <c r="L530" i="2"/>
  <c r="AK529" i="2"/>
  <c r="AG529" i="2"/>
  <c r="AF529" i="2"/>
  <c r="AH529" i="2" s="1"/>
  <c r="L529" i="2"/>
  <c r="AK528" i="2"/>
  <c r="AG528" i="2"/>
  <c r="AF528" i="2"/>
  <c r="AH528" i="2" s="1"/>
  <c r="L528" i="2"/>
  <c r="AK527" i="2"/>
  <c r="AG527" i="2"/>
  <c r="AF527" i="2"/>
  <c r="AH527" i="2" s="1"/>
  <c r="L527" i="2"/>
  <c r="AK526" i="2"/>
  <c r="AG526" i="2"/>
  <c r="AF526" i="2"/>
  <c r="AH526" i="2" s="1"/>
  <c r="L526" i="2"/>
  <c r="AK525" i="2"/>
  <c r="AG525" i="2"/>
  <c r="AF525" i="2"/>
  <c r="AH525" i="2" s="1"/>
  <c r="L525" i="2"/>
  <c r="AK524" i="2"/>
  <c r="AG524" i="2"/>
  <c r="AF524" i="2"/>
  <c r="L524" i="2"/>
  <c r="AK523" i="2"/>
  <c r="AG523" i="2"/>
  <c r="AF523" i="2"/>
  <c r="L523" i="2"/>
  <c r="AK522" i="2"/>
  <c r="AG522" i="2"/>
  <c r="AF522" i="2"/>
  <c r="L522" i="2"/>
  <c r="AK521" i="2"/>
  <c r="AG521" i="2"/>
  <c r="AF521" i="2"/>
  <c r="L521" i="2"/>
  <c r="AK520" i="2"/>
  <c r="AG520" i="2"/>
  <c r="AF520" i="2"/>
  <c r="AH520" i="2" s="1"/>
  <c r="L520" i="2"/>
  <c r="AK519" i="2"/>
  <c r="AG519" i="2"/>
  <c r="AF519" i="2"/>
  <c r="AH519" i="2" s="1"/>
  <c r="L519" i="2"/>
  <c r="AK518" i="2"/>
  <c r="AG518" i="2"/>
  <c r="AF518" i="2"/>
  <c r="AH518" i="2" s="1"/>
  <c r="L518" i="2"/>
  <c r="AK517" i="2"/>
  <c r="AG517" i="2"/>
  <c r="AF517" i="2"/>
  <c r="L517" i="2"/>
  <c r="AK516" i="2"/>
  <c r="AG516" i="2"/>
  <c r="AF516" i="2"/>
  <c r="AH516" i="2" s="1"/>
  <c r="L516" i="2"/>
  <c r="AK515" i="2"/>
  <c r="AG515" i="2"/>
  <c r="AF515" i="2"/>
  <c r="AH515" i="2" s="1"/>
  <c r="L515" i="2"/>
  <c r="AK514" i="2"/>
  <c r="AG514" i="2"/>
  <c r="AF514" i="2"/>
  <c r="AH514" i="2" s="1"/>
  <c r="L514" i="2"/>
  <c r="AK513" i="2"/>
  <c r="AG513" i="2"/>
  <c r="AF513" i="2"/>
  <c r="AH513" i="2" s="1"/>
  <c r="L513" i="2"/>
  <c r="AK512" i="2"/>
  <c r="AG512" i="2"/>
  <c r="AF512" i="2"/>
  <c r="AH512" i="2" s="1"/>
  <c r="L512" i="2"/>
  <c r="AK511" i="2"/>
  <c r="AG511" i="2"/>
  <c r="AF511" i="2"/>
  <c r="AH511" i="2" s="1"/>
  <c r="L511" i="2"/>
  <c r="AK510" i="2"/>
  <c r="AG510" i="2"/>
  <c r="AF510" i="2"/>
  <c r="AH510" i="2" s="1"/>
  <c r="L510" i="2"/>
  <c r="AK509" i="2"/>
  <c r="AG509" i="2"/>
  <c r="AF509" i="2"/>
  <c r="L509" i="2"/>
  <c r="AK508" i="2"/>
  <c r="AG508" i="2"/>
  <c r="AF508" i="2"/>
  <c r="AH508" i="2" s="1"/>
  <c r="L508" i="2"/>
  <c r="AK507" i="2"/>
  <c r="AG507" i="2"/>
  <c r="AF507" i="2"/>
  <c r="L507" i="2"/>
  <c r="AK506" i="2"/>
  <c r="AG506" i="2"/>
  <c r="AF506" i="2"/>
  <c r="L506" i="2"/>
  <c r="AK505" i="2"/>
  <c r="AG505" i="2"/>
  <c r="AF505" i="2"/>
  <c r="L505" i="2"/>
  <c r="AK504" i="2"/>
  <c r="AG504" i="2"/>
  <c r="AF504" i="2"/>
  <c r="L504" i="2"/>
  <c r="AK503" i="2"/>
  <c r="AG503" i="2"/>
  <c r="AF503" i="2"/>
  <c r="L503" i="2"/>
  <c r="AK502" i="2"/>
  <c r="AG502" i="2"/>
  <c r="AF502" i="2"/>
  <c r="L502" i="2"/>
  <c r="AK501" i="2"/>
  <c r="AG501" i="2"/>
  <c r="AF501" i="2"/>
  <c r="L501" i="2"/>
  <c r="AK500" i="2"/>
  <c r="AG500" i="2"/>
  <c r="AF500" i="2"/>
  <c r="L500" i="2"/>
  <c r="AK499" i="2"/>
  <c r="AG499" i="2"/>
  <c r="AF499" i="2"/>
  <c r="L499" i="2"/>
  <c r="AK498" i="2"/>
  <c r="AG498" i="2"/>
  <c r="AF498" i="2"/>
  <c r="L498" i="2"/>
  <c r="AK497" i="2"/>
  <c r="AG497" i="2"/>
  <c r="AF497" i="2"/>
  <c r="L497" i="2"/>
  <c r="AK496" i="2"/>
  <c r="AG496" i="2"/>
  <c r="AF496" i="2"/>
  <c r="L496" i="2"/>
  <c r="AK495" i="2"/>
  <c r="AG495" i="2"/>
  <c r="AF495" i="2"/>
  <c r="L495" i="2"/>
  <c r="AK494" i="2"/>
  <c r="AG494" i="2"/>
  <c r="AF494" i="2"/>
  <c r="L494" i="2"/>
  <c r="AK493" i="2"/>
  <c r="AG493" i="2"/>
  <c r="AF493" i="2"/>
  <c r="L493" i="2"/>
  <c r="AK492" i="2"/>
  <c r="AG492" i="2"/>
  <c r="AF492" i="2"/>
  <c r="L492" i="2"/>
  <c r="AK491" i="2"/>
  <c r="AG491" i="2"/>
  <c r="AF491" i="2"/>
  <c r="L491" i="2"/>
  <c r="AK490" i="2"/>
  <c r="AG490" i="2"/>
  <c r="AF490" i="2"/>
  <c r="L490" i="2"/>
  <c r="AK489" i="2"/>
  <c r="AG489" i="2"/>
  <c r="AF489" i="2"/>
  <c r="L489" i="2"/>
  <c r="AK488" i="2"/>
  <c r="AG488" i="2"/>
  <c r="AF488" i="2"/>
  <c r="L488" i="2"/>
  <c r="AK487" i="2"/>
  <c r="AG487" i="2"/>
  <c r="AF487" i="2"/>
  <c r="L487" i="2"/>
  <c r="AK486" i="2"/>
  <c r="AG486" i="2"/>
  <c r="AF486" i="2"/>
  <c r="L486" i="2"/>
  <c r="AK485" i="2"/>
  <c r="AG485" i="2"/>
  <c r="AF485" i="2"/>
  <c r="L485" i="2"/>
  <c r="AK484" i="2"/>
  <c r="AG484" i="2"/>
  <c r="AF484" i="2"/>
  <c r="L484" i="2"/>
  <c r="AK483" i="2"/>
  <c r="AG483" i="2"/>
  <c r="AF483" i="2"/>
  <c r="L483" i="2"/>
  <c r="AK482" i="2"/>
  <c r="AG482" i="2"/>
  <c r="AF482" i="2"/>
  <c r="L482" i="2"/>
  <c r="AK481" i="2"/>
  <c r="AG481" i="2"/>
  <c r="AF481" i="2"/>
  <c r="L481" i="2"/>
  <c r="AK480" i="2"/>
  <c r="AG480" i="2"/>
  <c r="AF480" i="2"/>
  <c r="AH480" i="2" s="1"/>
  <c r="L480" i="2"/>
  <c r="AK479" i="2"/>
  <c r="AG479" i="2"/>
  <c r="AF479" i="2"/>
  <c r="AH479" i="2" s="1"/>
  <c r="L479" i="2"/>
  <c r="AK478" i="2"/>
  <c r="AG478" i="2"/>
  <c r="AF478" i="2"/>
  <c r="AH478" i="2" s="1"/>
  <c r="L478" i="2"/>
  <c r="AK477" i="2"/>
  <c r="AG477" i="2"/>
  <c r="AF477" i="2"/>
  <c r="L477" i="2"/>
  <c r="AK476" i="2"/>
  <c r="AG476" i="2"/>
  <c r="AF476" i="2"/>
  <c r="AH476" i="2" s="1"/>
  <c r="L476" i="2"/>
  <c r="AK475" i="2"/>
  <c r="AG475" i="2"/>
  <c r="AF475" i="2"/>
  <c r="L475" i="2"/>
  <c r="AK474" i="2"/>
  <c r="AG474" i="2"/>
  <c r="AF474" i="2"/>
  <c r="L474" i="2"/>
  <c r="AK473" i="2"/>
  <c r="AG473" i="2"/>
  <c r="AF473" i="2"/>
  <c r="L473" i="2"/>
  <c r="AK472" i="2"/>
  <c r="AG472" i="2"/>
  <c r="AF472" i="2"/>
  <c r="L472" i="2"/>
  <c r="AK471" i="2"/>
  <c r="AG471" i="2"/>
  <c r="AF471" i="2"/>
  <c r="L471" i="2"/>
  <c r="AK470" i="2"/>
  <c r="AG470" i="2"/>
  <c r="AF470" i="2"/>
  <c r="L470" i="2"/>
  <c r="AK469" i="2"/>
  <c r="AG469" i="2"/>
  <c r="AF469" i="2"/>
  <c r="L469" i="2"/>
  <c r="AK468" i="2"/>
  <c r="AG468" i="2"/>
  <c r="AF468" i="2"/>
  <c r="AH468" i="2" s="1"/>
  <c r="L468" i="2"/>
  <c r="AK467" i="2"/>
  <c r="AG467" i="2"/>
  <c r="AF467" i="2"/>
  <c r="L467" i="2"/>
  <c r="AK466" i="2"/>
  <c r="AG466" i="2"/>
  <c r="AF466" i="2"/>
  <c r="L466" i="2"/>
  <c r="AK465" i="2"/>
  <c r="AG465" i="2"/>
  <c r="AF465" i="2"/>
  <c r="L465" i="2"/>
  <c r="AK464" i="2"/>
  <c r="AG464" i="2"/>
  <c r="AF464" i="2"/>
  <c r="Y464" i="2"/>
  <c r="L464" i="2"/>
  <c r="AK463" i="2"/>
  <c r="AG463" i="2"/>
  <c r="AF463" i="2"/>
  <c r="L463" i="2"/>
  <c r="AK462" i="2"/>
  <c r="AG462" i="2"/>
  <c r="AF462" i="2"/>
  <c r="L462" i="2"/>
  <c r="AK461" i="2"/>
  <c r="AG461" i="2"/>
  <c r="AF461" i="2"/>
  <c r="L461" i="2"/>
  <c r="AK460" i="2"/>
  <c r="AG460" i="2"/>
  <c r="AF460" i="2"/>
  <c r="L460" i="2"/>
  <c r="AK459" i="2"/>
  <c r="AG459" i="2"/>
  <c r="AF459" i="2"/>
  <c r="L459" i="2"/>
  <c r="AK458" i="2"/>
  <c r="AG458" i="2"/>
  <c r="AF458" i="2"/>
  <c r="L458" i="2"/>
  <c r="AK457" i="2"/>
  <c r="AG457" i="2"/>
  <c r="AF457" i="2"/>
  <c r="L457" i="2"/>
  <c r="AK456" i="2"/>
  <c r="AG456" i="2"/>
  <c r="AF456" i="2"/>
  <c r="L456" i="2"/>
  <c r="AK455" i="2"/>
  <c r="AG455" i="2"/>
  <c r="AF455" i="2"/>
  <c r="L455" i="2"/>
  <c r="AK454" i="2"/>
  <c r="AG454" i="2"/>
  <c r="AF454" i="2"/>
  <c r="L454" i="2"/>
  <c r="AK453" i="2"/>
  <c r="AG453" i="2"/>
  <c r="AF453" i="2"/>
  <c r="L453" i="2"/>
  <c r="AK452" i="2"/>
  <c r="AG452" i="2"/>
  <c r="AF452" i="2"/>
  <c r="L452" i="2"/>
  <c r="AK451" i="2"/>
  <c r="AG451" i="2"/>
  <c r="AF451" i="2"/>
  <c r="L451" i="2"/>
  <c r="AK450" i="2"/>
  <c r="AG450" i="2"/>
  <c r="AF450" i="2"/>
  <c r="L450" i="2"/>
  <c r="AK449" i="2"/>
  <c r="AG449" i="2"/>
  <c r="AF449" i="2"/>
  <c r="L449" i="2"/>
  <c r="AK448" i="2"/>
  <c r="AG448" i="2"/>
  <c r="AF448" i="2"/>
  <c r="L448" i="2"/>
  <c r="AK447" i="2"/>
  <c r="AG447" i="2"/>
  <c r="AF447" i="2"/>
  <c r="L447" i="2"/>
  <c r="AK446" i="2"/>
  <c r="AG446" i="2"/>
  <c r="AF446" i="2"/>
  <c r="L446" i="2"/>
  <c r="AK445" i="2"/>
  <c r="AG445" i="2"/>
  <c r="AF445" i="2"/>
  <c r="L445" i="2"/>
  <c r="AK444" i="2"/>
  <c r="AG444" i="2"/>
  <c r="AF444" i="2"/>
  <c r="L444" i="2"/>
  <c r="AK443" i="2"/>
  <c r="AG443" i="2"/>
  <c r="AF443" i="2"/>
  <c r="L443" i="2"/>
  <c r="AK442" i="2"/>
  <c r="AG442" i="2"/>
  <c r="AF442" i="2"/>
  <c r="L442" i="2"/>
  <c r="AK441" i="2"/>
  <c r="AG441" i="2"/>
  <c r="AF441" i="2"/>
  <c r="L441" i="2"/>
  <c r="AK440" i="2"/>
  <c r="AG440" i="2"/>
  <c r="AF440" i="2"/>
  <c r="L440" i="2"/>
  <c r="AK439" i="2"/>
  <c r="AG439" i="2"/>
  <c r="AF439" i="2"/>
  <c r="L439" i="2"/>
  <c r="AK438" i="2"/>
  <c r="AG438" i="2"/>
  <c r="AF438" i="2"/>
  <c r="L438" i="2"/>
  <c r="AK437" i="2"/>
  <c r="AG437" i="2"/>
  <c r="AF437" i="2"/>
  <c r="L437" i="2"/>
  <c r="AK436" i="2"/>
  <c r="AG436" i="2"/>
  <c r="AF436" i="2"/>
  <c r="L436" i="2"/>
  <c r="AK435" i="2"/>
  <c r="AG435" i="2"/>
  <c r="AF435" i="2"/>
  <c r="L435" i="2"/>
  <c r="AK434" i="2"/>
  <c r="AG434" i="2"/>
  <c r="AF434" i="2"/>
  <c r="L434" i="2"/>
  <c r="AK433" i="2"/>
  <c r="AG433" i="2"/>
  <c r="AF433" i="2"/>
  <c r="L433" i="2"/>
  <c r="AK432" i="2"/>
  <c r="AG432" i="2"/>
  <c r="AF432" i="2"/>
  <c r="L432" i="2"/>
  <c r="AK431" i="2"/>
  <c r="AG431" i="2"/>
  <c r="AF431" i="2"/>
  <c r="L431" i="2"/>
  <c r="AK430" i="2"/>
  <c r="AG430" i="2"/>
  <c r="AF430" i="2"/>
  <c r="L430" i="2"/>
  <c r="AK429" i="2"/>
  <c r="AG429" i="2"/>
  <c r="AF429" i="2"/>
  <c r="L429" i="2"/>
  <c r="AK428" i="2"/>
  <c r="AG428" i="2"/>
  <c r="AF428" i="2"/>
  <c r="L428" i="2"/>
  <c r="AK427" i="2"/>
  <c r="AG427" i="2"/>
  <c r="AF427" i="2"/>
  <c r="L427" i="2"/>
  <c r="AK426" i="2"/>
  <c r="AG426" i="2"/>
  <c r="AF426" i="2"/>
  <c r="L426" i="2"/>
  <c r="AK425" i="2"/>
  <c r="AG425" i="2"/>
  <c r="AF425" i="2"/>
  <c r="L425" i="2"/>
  <c r="AK424" i="2"/>
  <c r="AG424" i="2"/>
  <c r="AF424" i="2"/>
  <c r="L424" i="2"/>
  <c r="AK423" i="2"/>
  <c r="AG423" i="2"/>
  <c r="AF423" i="2"/>
  <c r="L423" i="2"/>
  <c r="AK422" i="2"/>
  <c r="AG422" i="2"/>
  <c r="AF422" i="2"/>
  <c r="L422" i="2"/>
  <c r="AK421" i="2"/>
  <c r="AG421" i="2"/>
  <c r="AF421" i="2"/>
  <c r="L421" i="2"/>
  <c r="AK420" i="2"/>
  <c r="AG420" i="2"/>
  <c r="AF420" i="2"/>
  <c r="L420" i="2"/>
  <c r="AK419" i="2"/>
  <c r="AG419" i="2"/>
  <c r="AF419" i="2"/>
  <c r="L419" i="2"/>
  <c r="AK418" i="2"/>
  <c r="AG418" i="2"/>
  <c r="AF418" i="2"/>
  <c r="L418" i="2"/>
  <c r="AK417" i="2"/>
  <c r="AG417" i="2"/>
  <c r="AF417" i="2"/>
  <c r="L417" i="2"/>
  <c r="AK416" i="2"/>
  <c r="AG416" i="2"/>
  <c r="AF416" i="2"/>
  <c r="L416" i="2"/>
  <c r="AK415" i="2"/>
  <c r="AG415" i="2"/>
  <c r="AF415" i="2"/>
  <c r="L415" i="2"/>
  <c r="AK414" i="2"/>
  <c r="AG414" i="2"/>
  <c r="AF414" i="2"/>
  <c r="L414" i="2"/>
  <c r="AK413" i="2"/>
  <c r="AG413" i="2"/>
  <c r="AF413" i="2"/>
  <c r="L413" i="2"/>
  <c r="AK412" i="2"/>
  <c r="AG412" i="2"/>
  <c r="AF412" i="2"/>
  <c r="L412" i="2"/>
  <c r="AK411" i="2"/>
  <c r="AG411" i="2"/>
  <c r="AF411" i="2"/>
  <c r="L411" i="2"/>
  <c r="AK410" i="2"/>
  <c r="AG410" i="2"/>
  <c r="AF410" i="2"/>
  <c r="L410" i="2"/>
  <c r="AK409" i="2"/>
  <c r="AG409" i="2"/>
  <c r="AF409" i="2"/>
  <c r="L409" i="2"/>
  <c r="AK408" i="2"/>
  <c r="AG408" i="2"/>
  <c r="AF408" i="2"/>
  <c r="L408" i="2"/>
  <c r="AK407" i="2"/>
  <c r="AG407" i="2"/>
  <c r="AF407" i="2"/>
  <c r="L407" i="2"/>
  <c r="AK406" i="2"/>
  <c r="AG406" i="2"/>
  <c r="AF406" i="2"/>
  <c r="L406" i="2"/>
  <c r="AK405" i="2"/>
  <c r="AG405" i="2"/>
  <c r="AF405" i="2"/>
  <c r="L405" i="2"/>
  <c r="AK404" i="2"/>
  <c r="AG404" i="2"/>
  <c r="AF404" i="2"/>
  <c r="L404" i="2"/>
  <c r="AK403" i="2"/>
  <c r="AG403" i="2"/>
  <c r="AF403" i="2"/>
  <c r="L403" i="2"/>
  <c r="AK402" i="2"/>
  <c r="AG402" i="2"/>
  <c r="AF402" i="2"/>
  <c r="L402" i="2"/>
  <c r="AK401" i="2"/>
  <c r="AG401" i="2"/>
  <c r="AF401" i="2"/>
  <c r="L401" i="2"/>
  <c r="AK400" i="2"/>
  <c r="AG400" i="2"/>
  <c r="AF400" i="2"/>
  <c r="L400" i="2"/>
  <c r="AK399" i="2"/>
  <c r="AG399" i="2"/>
  <c r="AF399" i="2"/>
  <c r="L399" i="2"/>
  <c r="AK398" i="2"/>
  <c r="AG398" i="2"/>
  <c r="AF398" i="2"/>
  <c r="L398" i="2"/>
  <c r="AK397" i="2"/>
  <c r="AG397" i="2"/>
  <c r="AF397" i="2"/>
  <c r="L397" i="2"/>
  <c r="AK396" i="2"/>
  <c r="AG396" i="2"/>
  <c r="AF396" i="2"/>
  <c r="L396" i="2"/>
  <c r="AK395" i="2"/>
  <c r="AG395" i="2"/>
  <c r="AF395" i="2"/>
  <c r="L395" i="2"/>
  <c r="AK394" i="2"/>
  <c r="AG394" i="2"/>
  <c r="AF394" i="2"/>
  <c r="L394" i="2"/>
  <c r="AK393" i="2"/>
  <c r="AG393" i="2"/>
  <c r="AF393" i="2"/>
  <c r="L393" i="2"/>
  <c r="AK392" i="2"/>
  <c r="AG392" i="2"/>
  <c r="AF392" i="2"/>
  <c r="L392" i="2"/>
  <c r="AK391" i="2"/>
  <c r="AG391" i="2"/>
  <c r="AF391" i="2"/>
  <c r="L391" i="2"/>
  <c r="AK390" i="2"/>
  <c r="AG390" i="2"/>
  <c r="AF390" i="2"/>
  <c r="L390" i="2"/>
  <c r="AK389" i="2"/>
  <c r="AG389" i="2"/>
  <c r="AF389" i="2"/>
  <c r="L389" i="2"/>
  <c r="AK388" i="2"/>
  <c r="AG388" i="2"/>
  <c r="AF388" i="2"/>
  <c r="L388" i="2"/>
  <c r="AK387" i="2"/>
  <c r="AG387" i="2"/>
  <c r="AF387" i="2"/>
  <c r="L387" i="2"/>
  <c r="AK386" i="2"/>
  <c r="AG386" i="2"/>
  <c r="AF386" i="2"/>
  <c r="L386" i="2"/>
  <c r="AK385" i="2"/>
  <c r="AG385" i="2"/>
  <c r="AF385" i="2"/>
  <c r="L385" i="2"/>
  <c r="AK384" i="2"/>
  <c r="AG384" i="2"/>
  <c r="AF384" i="2"/>
  <c r="L384" i="2"/>
  <c r="AK383" i="2"/>
  <c r="AG383" i="2"/>
  <c r="AF383" i="2"/>
  <c r="L383" i="2"/>
  <c r="AK382" i="2"/>
  <c r="AG382" i="2"/>
  <c r="AF382" i="2"/>
  <c r="L382" i="2"/>
  <c r="AK381" i="2"/>
  <c r="AG381" i="2"/>
  <c r="AF381" i="2"/>
  <c r="L381" i="2"/>
  <c r="AK380" i="2"/>
  <c r="AG380" i="2"/>
  <c r="AF380" i="2"/>
  <c r="L380" i="2"/>
  <c r="AK379" i="2"/>
  <c r="AG379" i="2"/>
  <c r="AF379" i="2"/>
  <c r="L379" i="2"/>
  <c r="AK378" i="2"/>
  <c r="AG378" i="2"/>
  <c r="AF378" i="2"/>
  <c r="L378" i="2"/>
  <c r="AK377" i="2"/>
  <c r="AG377" i="2"/>
  <c r="AF377" i="2"/>
  <c r="L377" i="2"/>
  <c r="AK376" i="2"/>
  <c r="AG376" i="2"/>
  <c r="AF376" i="2"/>
  <c r="L376" i="2"/>
  <c r="AK375" i="2"/>
  <c r="AG375" i="2"/>
  <c r="AF375" i="2"/>
  <c r="L375" i="2"/>
  <c r="AK374" i="2"/>
  <c r="AG374" i="2"/>
  <c r="AF374" i="2"/>
  <c r="L374" i="2"/>
  <c r="AK373" i="2"/>
  <c r="AG373" i="2"/>
  <c r="AF373" i="2"/>
  <c r="L373" i="2"/>
  <c r="AK372" i="2"/>
  <c r="AG372" i="2"/>
  <c r="AF372" i="2"/>
  <c r="L372" i="2"/>
  <c r="AK371" i="2"/>
  <c r="AG371" i="2"/>
  <c r="AF371" i="2"/>
  <c r="L371" i="2"/>
  <c r="AK370" i="2"/>
  <c r="AG370" i="2"/>
  <c r="AF370" i="2"/>
  <c r="L370" i="2"/>
  <c r="AK369" i="2"/>
  <c r="AG369" i="2"/>
  <c r="AF369" i="2"/>
  <c r="L369" i="2"/>
  <c r="AK368" i="2"/>
  <c r="AG368" i="2"/>
  <c r="AF368" i="2"/>
  <c r="L368" i="2"/>
  <c r="AK367" i="2"/>
  <c r="AG367" i="2"/>
  <c r="AF367" i="2"/>
  <c r="L367" i="2"/>
  <c r="AK366" i="2"/>
  <c r="AG366" i="2"/>
  <c r="AF366" i="2"/>
  <c r="L366" i="2"/>
  <c r="AK365" i="2"/>
  <c r="AG365" i="2"/>
  <c r="AF365" i="2"/>
  <c r="L365" i="2"/>
  <c r="AK364" i="2"/>
  <c r="AG364" i="2"/>
  <c r="AF364" i="2"/>
  <c r="L364" i="2"/>
  <c r="AK363" i="2"/>
  <c r="AG363" i="2"/>
  <c r="AF363" i="2"/>
  <c r="L363" i="2"/>
  <c r="AK362" i="2"/>
  <c r="AG362" i="2"/>
  <c r="AF362" i="2"/>
  <c r="L362" i="2"/>
  <c r="AK361" i="2"/>
  <c r="AG361" i="2"/>
  <c r="AF361" i="2"/>
  <c r="L361" i="2"/>
  <c r="AK360" i="2"/>
  <c r="AG360" i="2"/>
  <c r="AF360" i="2"/>
  <c r="L360" i="2"/>
  <c r="AK359" i="2"/>
  <c r="AG359" i="2"/>
  <c r="AF359" i="2"/>
  <c r="L359" i="2"/>
  <c r="AK358" i="2"/>
  <c r="AG358" i="2"/>
  <c r="AF358" i="2"/>
  <c r="L358" i="2"/>
  <c r="AK357" i="2"/>
  <c r="AG357" i="2"/>
  <c r="AF357" i="2"/>
  <c r="L357" i="2"/>
  <c r="AK356" i="2"/>
  <c r="AG356" i="2"/>
  <c r="AF356" i="2"/>
  <c r="L356" i="2"/>
  <c r="AK355" i="2"/>
  <c r="AG355" i="2"/>
  <c r="AF355" i="2"/>
  <c r="L355" i="2"/>
  <c r="AK354" i="2"/>
  <c r="AG354" i="2"/>
  <c r="AF354" i="2"/>
  <c r="L354" i="2"/>
  <c r="AK353" i="2"/>
  <c r="AG353" i="2"/>
  <c r="AF353" i="2"/>
  <c r="L353" i="2"/>
  <c r="AK352" i="2"/>
  <c r="AG352" i="2"/>
  <c r="AF352" i="2"/>
  <c r="L352" i="2"/>
  <c r="AK351" i="2"/>
  <c r="AG351" i="2"/>
  <c r="AF351" i="2"/>
  <c r="L351" i="2"/>
  <c r="AK350" i="2"/>
  <c r="AG350" i="2"/>
  <c r="AF350" i="2"/>
  <c r="L350" i="2"/>
  <c r="AK349" i="2"/>
  <c r="AG349" i="2"/>
  <c r="AF349" i="2"/>
  <c r="L349" i="2"/>
  <c r="AK348" i="2"/>
  <c r="AG348" i="2"/>
  <c r="AF348" i="2"/>
  <c r="L348" i="2"/>
  <c r="AK347" i="2"/>
  <c r="AG347" i="2"/>
  <c r="AF347" i="2"/>
  <c r="L347" i="2"/>
  <c r="AK346" i="2"/>
  <c r="AG346" i="2"/>
  <c r="AF346" i="2"/>
  <c r="L346" i="2"/>
  <c r="AK345" i="2"/>
  <c r="AG345" i="2"/>
  <c r="AF345" i="2"/>
  <c r="L345" i="2"/>
  <c r="AK344" i="2"/>
  <c r="AG344" i="2"/>
  <c r="AF344" i="2"/>
  <c r="L344" i="2"/>
  <c r="AK343" i="2"/>
  <c r="AG343" i="2"/>
  <c r="AF343" i="2"/>
  <c r="L343" i="2"/>
  <c r="AK342" i="2"/>
  <c r="AG342" i="2"/>
  <c r="AF342" i="2"/>
  <c r="L342" i="2"/>
  <c r="AK341" i="2"/>
  <c r="AG341" i="2"/>
  <c r="AF341" i="2"/>
  <c r="L341" i="2"/>
  <c r="AK340" i="2"/>
  <c r="AG340" i="2"/>
  <c r="AF340" i="2"/>
  <c r="L340" i="2"/>
  <c r="AK339" i="2"/>
  <c r="AG339" i="2"/>
  <c r="AF339" i="2"/>
  <c r="L339" i="2"/>
  <c r="AK338" i="2"/>
  <c r="AG338" i="2"/>
  <c r="AF338" i="2"/>
  <c r="L338" i="2"/>
  <c r="AK337" i="2"/>
  <c r="AG337" i="2"/>
  <c r="AF337" i="2"/>
  <c r="L337" i="2"/>
  <c r="AK336" i="2"/>
  <c r="AG336" i="2"/>
  <c r="AF336" i="2"/>
  <c r="L336" i="2"/>
  <c r="AK335" i="2"/>
  <c r="AG335" i="2"/>
  <c r="AF335" i="2"/>
  <c r="L335" i="2"/>
  <c r="AK334" i="2"/>
  <c r="AG334" i="2"/>
  <c r="AF334" i="2"/>
  <c r="L334" i="2"/>
  <c r="AK333" i="2"/>
  <c r="AG333" i="2"/>
  <c r="AF333" i="2"/>
  <c r="L333" i="2"/>
  <c r="AK332" i="2"/>
  <c r="AG332" i="2"/>
  <c r="AF332" i="2"/>
  <c r="L332" i="2"/>
  <c r="AK331" i="2"/>
  <c r="AG331" i="2"/>
  <c r="AF331" i="2"/>
  <c r="L331" i="2"/>
  <c r="AK330" i="2"/>
  <c r="AG330" i="2"/>
  <c r="AF330" i="2"/>
  <c r="L330" i="2"/>
  <c r="AK329" i="2"/>
  <c r="AG329" i="2"/>
  <c r="AF329" i="2"/>
  <c r="L329" i="2"/>
  <c r="AK328" i="2"/>
  <c r="AG328" i="2"/>
  <c r="AF328" i="2"/>
  <c r="L328" i="2"/>
  <c r="AK327" i="2"/>
  <c r="AG327" i="2"/>
  <c r="AF327" i="2"/>
  <c r="L327" i="2"/>
  <c r="AK326" i="2"/>
  <c r="AG326" i="2"/>
  <c r="AF326" i="2"/>
  <c r="L326" i="2"/>
  <c r="AK325" i="2"/>
  <c r="AG325" i="2"/>
  <c r="AF325" i="2"/>
  <c r="L325" i="2"/>
  <c r="AK324" i="2"/>
  <c r="AG324" i="2"/>
  <c r="AF324" i="2"/>
  <c r="L324" i="2"/>
  <c r="AK323" i="2"/>
  <c r="AG323" i="2"/>
  <c r="AF323" i="2"/>
  <c r="L323" i="2"/>
  <c r="AK322" i="2"/>
  <c r="AG322" i="2"/>
  <c r="AF322" i="2"/>
  <c r="L322" i="2"/>
  <c r="AK321" i="2"/>
  <c r="AG321" i="2"/>
  <c r="AF321" i="2"/>
  <c r="L321" i="2"/>
  <c r="AK320" i="2"/>
  <c r="AG320" i="2"/>
  <c r="AF320" i="2"/>
  <c r="L320" i="2"/>
  <c r="AK319" i="2"/>
  <c r="AG319" i="2"/>
  <c r="AF319" i="2"/>
  <c r="L319" i="2"/>
  <c r="AK318" i="2"/>
  <c r="AG318" i="2"/>
  <c r="AF318" i="2"/>
  <c r="L318" i="2"/>
  <c r="AK317" i="2"/>
  <c r="AG317" i="2"/>
  <c r="AF317" i="2"/>
  <c r="L317" i="2"/>
  <c r="AK316" i="2"/>
  <c r="AG316" i="2"/>
  <c r="AF316" i="2"/>
  <c r="L316" i="2"/>
  <c r="AK315" i="2"/>
  <c r="AG315" i="2"/>
  <c r="AF315" i="2"/>
  <c r="L315" i="2"/>
  <c r="AK314" i="2"/>
  <c r="AG314" i="2"/>
  <c r="AF314" i="2"/>
  <c r="L314" i="2"/>
  <c r="AK313" i="2"/>
  <c r="AG313" i="2"/>
  <c r="AF313" i="2"/>
  <c r="L313" i="2"/>
  <c r="AK312" i="2"/>
  <c r="AG312" i="2"/>
  <c r="AF312" i="2"/>
  <c r="L312" i="2"/>
  <c r="AK311" i="2"/>
  <c r="AG311" i="2"/>
  <c r="AF311" i="2"/>
  <c r="L311" i="2"/>
  <c r="AK310" i="2"/>
  <c r="AG310" i="2"/>
  <c r="AF310" i="2"/>
  <c r="L310" i="2"/>
  <c r="AK309" i="2"/>
  <c r="AG309" i="2"/>
  <c r="AF309" i="2"/>
  <c r="L309" i="2"/>
  <c r="AK308" i="2"/>
  <c r="AG308" i="2"/>
  <c r="AF308" i="2"/>
  <c r="L308" i="2"/>
  <c r="AK307" i="2"/>
  <c r="AG307" i="2"/>
  <c r="AF307" i="2"/>
  <c r="L307" i="2"/>
  <c r="AK306" i="2"/>
  <c r="AG306" i="2"/>
  <c r="AF306" i="2"/>
  <c r="L306" i="2"/>
  <c r="AK305" i="2"/>
  <c r="AG305" i="2"/>
  <c r="AF305" i="2"/>
  <c r="L305" i="2"/>
  <c r="AK304" i="2"/>
  <c r="AG304" i="2"/>
  <c r="AF304" i="2"/>
  <c r="L304" i="2"/>
  <c r="AK303" i="2"/>
  <c r="AG303" i="2"/>
  <c r="AF303" i="2"/>
  <c r="L303" i="2"/>
  <c r="AK302" i="2"/>
  <c r="AG302" i="2"/>
  <c r="AF302" i="2"/>
  <c r="L302" i="2"/>
  <c r="AK301" i="2"/>
  <c r="AG301" i="2"/>
  <c r="AF301" i="2"/>
  <c r="L301" i="2"/>
  <c r="AK300" i="2"/>
  <c r="AG300" i="2"/>
  <c r="AF300" i="2"/>
  <c r="L300" i="2"/>
  <c r="AK299" i="2"/>
  <c r="AG299" i="2"/>
  <c r="AF299" i="2"/>
  <c r="L299" i="2"/>
  <c r="AK298" i="2"/>
  <c r="AG298" i="2"/>
  <c r="AF298" i="2"/>
  <c r="L298" i="2"/>
  <c r="AK297" i="2"/>
  <c r="AG297" i="2"/>
  <c r="AF297" i="2"/>
  <c r="L297" i="2"/>
  <c r="AK296" i="2"/>
  <c r="AG296" i="2"/>
  <c r="AF296" i="2"/>
  <c r="L296" i="2"/>
  <c r="AK295" i="2"/>
  <c r="AG295" i="2"/>
  <c r="AF295" i="2"/>
  <c r="L295" i="2"/>
  <c r="AK294" i="2"/>
  <c r="AG294" i="2"/>
  <c r="AF294" i="2"/>
  <c r="L294" i="2"/>
  <c r="AK293" i="2"/>
  <c r="AG293" i="2"/>
  <c r="AF293" i="2"/>
  <c r="L293" i="2"/>
  <c r="AK292" i="2"/>
  <c r="AG292" i="2"/>
  <c r="AF292" i="2"/>
  <c r="L292" i="2"/>
  <c r="AK291" i="2"/>
  <c r="AG291" i="2"/>
  <c r="AF291" i="2"/>
  <c r="L291" i="2"/>
  <c r="AK290" i="2"/>
  <c r="AG290" i="2"/>
  <c r="AF290" i="2"/>
  <c r="L290" i="2"/>
  <c r="AK289" i="2"/>
  <c r="AG289" i="2"/>
  <c r="AF289" i="2"/>
  <c r="L289" i="2"/>
  <c r="AK288" i="2"/>
  <c r="AG288" i="2"/>
  <c r="AF288" i="2"/>
  <c r="L288" i="2"/>
  <c r="AK287" i="2"/>
  <c r="AG287" i="2"/>
  <c r="AF287" i="2"/>
  <c r="L287" i="2"/>
  <c r="AK286" i="2"/>
  <c r="AG286" i="2"/>
  <c r="AF286" i="2"/>
  <c r="L286" i="2"/>
  <c r="AK285" i="2"/>
  <c r="AG285" i="2"/>
  <c r="AF285" i="2"/>
  <c r="L285" i="2"/>
  <c r="AK284" i="2"/>
  <c r="AG284" i="2"/>
  <c r="AF284" i="2"/>
  <c r="L284" i="2"/>
  <c r="AK283" i="2"/>
  <c r="AG283" i="2"/>
  <c r="AF283" i="2"/>
  <c r="L283" i="2"/>
  <c r="AK282" i="2"/>
  <c r="AG282" i="2"/>
  <c r="AF282" i="2"/>
  <c r="L282" i="2"/>
  <c r="AK281" i="2"/>
  <c r="AG281" i="2"/>
  <c r="AF281" i="2"/>
  <c r="L281" i="2"/>
  <c r="AK280" i="2"/>
  <c r="AG280" i="2"/>
  <c r="AF280" i="2"/>
  <c r="L280" i="2"/>
  <c r="AK279" i="2"/>
  <c r="AG279" i="2"/>
  <c r="AF279" i="2"/>
  <c r="L279" i="2"/>
  <c r="AK278" i="2"/>
  <c r="AG278" i="2"/>
  <c r="AF278" i="2"/>
  <c r="L278" i="2"/>
  <c r="AK277" i="2"/>
  <c r="AG277" i="2"/>
  <c r="AF277" i="2"/>
  <c r="L277" i="2"/>
  <c r="AK276" i="2"/>
  <c r="AG276" i="2"/>
  <c r="AF276" i="2"/>
  <c r="L276" i="2"/>
  <c r="AK275" i="2"/>
  <c r="AG275" i="2"/>
  <c r="AF275" i="2"/>
  <c r="L275" i="2"/>
  <c r="AK274" i="2"/>
  <c r="AG274" i="2"/>
  <c r="AF274" i="2"/>
  <c r="L274" i="2"/>
  <c r="AK273" i="2"/>
  <c r="AG273" i="2"/>
  <c r="AF273" i="2"/>
  <c r="L273" i="2"/>
  <c r="AK272" i="2"/>
  <c r="AG272" i="2"/>
  <c r="AF272" i="2"/>
  <c r="L272" i="2"/>
  <c r="AK271" i="2"/>
  <c r="AG271" i="2"/>
  <c r="AF271" i="2"/>
  <c r="L271" i="2"/>
  <c r="AK270" i="2"/>
  <c r="AG270" i="2"/>
  <c r="AF270" i="2"/>
  <c r="L270" i="2"/>
  <c r="AK269" i="2"/>
  <c r="AG269" i="2"/>
  <c r="AF269" i="2"/>
  <c r="L269" i="2"/>
  <c r="AK268" i="2"/>
  <c r="AG268" i="2"/>
  <c r="AF268" i="2"/>
  <c r="L268" i="2"/>
  <c r="AK267" i="2"/>
  <c r="AG267" i="2"/>
  <c r="AF267" i="2"/>
  <c r="L267" i="2"/>
  <c r="AK266" i="2"/>
  <c r="AG266" i="2"/>
  <c r="AF266" i="2"/>
  <c r="L266" i="2"/>
  <c r="AK265" i="2"/>
  <c r="AG265" i="2"/>
  <c r="AF265" i="2"/>
  <c r="L265" i="2"/>
  <c r="AK264" i="2"/>
  <c r="AG264" i="2"/>
  <c r="AF264" i="2"/>
  <c r="L264" i="2"/>
  <c r="AK263" i="2"/>
  <c r="AG263" i="2"/>
  <c r="AF263" i="2"/>
  <c r="L263" i="2"/>
  <c r="AK262" i="2"/>
  <c r="AG262" i="2"/>
  <c r="AF262" i="2"/>
  <c r="L262" i="2"/>
  <c r="AK261" i="2"/>
  <c r="AG261" i="2"/>
  <c r="AF261" i="2"/>
  <c r="L261" i="2"/>
  <c r="AK260" i="2"/>
  <c r="AG260" i="2"/>
  <c r="AF260" i="2"/>
  <c r="L260" i="2"/>
  <c r="AK259" i="2"/>
  <c r="AG259" i="2"/>
  <c r="AF259" i="2"/>
  <c r="L259" i="2"/>
  <c r="AK258" i="2"/>
  <c r="AG258" i="2"/>
  <c r="AF258" i="2"/>
  <c r="L258" i="2"/>
  <c r="AK257" i="2"/>
  <c r="AG257" i="2"/>
  <c r="AF257" i="2"/>
  <c r="L257" i="2"/>
  <c r="AK256" i="2"/>
  <c r="AG256" i="2"/>
  <c r="AF256" i="2"/>
  <c r="L256" i="2"/>
  <c r="AK255" i="2"/>
  <c r="AG255" i="2"/>
  <c r="AF255" i="2"/>
  <c r="L255" i="2"/>
  <c r="AK254" i="2"/>
  <c r="AG254" i="2"/>
  <c r="AF254" i="2"/>
  <c r="L254" i="2"/>
  <c r="AK253" i="2"/>
  <c r="AG253" i="2"/>
  <c r="AF253" i="2"/>
  <c r="L253" i="2"/>
  <c r="AK252" i="2"/>
  <c r="AG252" i="2"/>
  <c r="AF252" i="2"/>
  <c r="L252" i="2"/>
  <c r="AK251" i="2"/>
  <c r="AG251" i="2"/>
  <c r="AF251" i="2"/>
  <c r="L251" i="2"/>
  <c r="AK250" i="2"/>
  <c r="AG250" i="2"/>
  <c r="AF250" i="2"/>
  <c r="L250" i="2"/>
  <c r="AK249" i="2"/>
  <c r="AG249" i="2"/>
  <c r="AF249" i="2"/>
  <c r="L249" i="2"/>
  <c r="AK248" i="2"/>
  <c r="AG248" i="2"/>
  <c r="AF248" i="2"/>
  <c r="L248" i="2"/>
  <c r="AK247" i="2"/>
  <c r="AG247" i="2"/>
  <c r="AF247" i="2"/>
  <c r="L247" i="2"/>
  <c r="AK246" i="2"/>
  <c r="AG246" i="2"/>
  <c r="AF246" i="2"/>
  <c r="L246" i="2"/>
  <c r="AK245" i="2"/>
  <c r="AG245" i="2"/>
  <c r="AF245" i="2"/>
  <c r="L245" i="2"/>
  <c r="AK244" i="2"/>
  <c r="AG244" i="2"/>
  <c r="AF244" i="2"/>
  <c r="L244" i="2"/>
  <c r="AK243" i="2"/>
  <c r="AG243" i="2"/>
  <c r="AF243" i="2"/>
  <c r="L243" i="2"/>
  <c r="AK242" i="2"/>
  <c r="AG242" i="2"/>
  <c r="AF242" i="2"/>
  <c r="L242" i="2"/>
  <c r="AK241" i="2"/>
  <c r="AG241" i="2"/>
  <c r="AF241" i="2"/>
  <c r="L241" i="2"/>
  <c r="AK240" i="2"/>
  <c r="AG240" i="2"/>
  <c r="AF240" i="2"/>
  <c r="L240" i="2"/>
  <c r="AK239" i="2"/>
  <c r="AG239" i="2"/>
  <c r="AF239" i="2"/>
  <c r="L239" i="2"/>
  <c r="AK238" i="2"/>
  <c r="AG238" i="2"/>
  <c r="AF238" i="2"/>
  <c r="L238" i="2"/>
  <c r="AK237" i="2"/>
  <c r="AG237" i="2"/>
  <c r="AF237" i="2"/>
  <c r="L237" i="2"/>
  <c r="AK236" i="2"/>
  <c r="AG236" i="2"/>
  <c r="AF236" i="2"/>
  <c r="L236" i="2"/>
  <c r="AK235" i="2"/>
  <c r="AG235" i="2"/>
  <c r="AF235" i="2"/>
  <c r="L235" i="2"/>
  <c r="AK234" i="2"/>
  <c r="AG234" i="2"/>
  <c r="AF234" i="2"/>
  <c r="L234" i="2"/>
  <c r="AK233" i="2"/>
  <c r="AG233" i="2"/>
  <c r="AF233" i="2"/>
  <c r="L233" i="2"/>
  <c r="AK232" i="2"/>
  <c r="AG232" i="2"/>
  <c r="AF232" i="2"/>
  <c r="L232" i="2"/>
  <c r="AK231" i="2"/>
  <c r="AG231" i="2"/>
  <c r="AF231" i="2"/>
  <c r="L231" i="2"/>
  <c r="AK230" i="2"/>
  <c r="AG230" i="2"/>
  <c r="AF230" i="2"/>
  <c r="L230" i="2"/>
  <c r="AK229" i="2"/>
  <c r="AG229" i="2"/>
  <c r="AF229" i="2"/>
  <c r="L229" i="2"/>
  <c r="AK228" i="2"/>
  <c r="AG228" i="2"/>
  <c r="AF228" i="2"/>
  <c r="L228" i="2"/>
  <c r="AK227" i="2"/>
  <c r="AG227" i="2"/>
  <c r="AF227" i="2"/>
  <c r="L227" i="2"/>
  <c r="AK226" i="2"/>
  <c r="AG226" i="2"/>
  <c r="AF226" i="2"/>
  <c r="L226" i="2"/>
  <c r="AK225" i="2"/>
  <c r="AG225" i="2"/>
  <c r="AF225" i="2"/>
  <c r="L225" i="2"/>
  <c r="AK224" i="2"/>
  <c r="AG224" i="2"/>
  <c r="AF224" i="2"/>
  <c r="L224" i="2"/>
  <c r="AK223" i="2"/>
  <c r="AG223" i="2"/>
  <c r="AF223" i="2"/>
  <c r="L223" i="2"/>
  <c r="AK222" i="2"/>
  <c r="AG222" i="2"/>
  <c r="AF222" i="2"/>
  <c r="L222" i="2"/>
  <c r="AK221" i="2"/>
  <c r="AG221" i="2"/>
  <c r="AF221" i="2"/>
  <c r="L221" i="2"/>
  <c r="AK220" i="2"/>
  <c r="AG220" i="2"/>
  <c r="AF220" i="2"/>
  <c r="L220" i="2"/>
  <c r="AK219" i="2"/>
  <c r="AG219" i="2"/>
  <c r="AF219" i="2"/>
  <c r="L219" i="2"/>
  <c r="AK218" i="2"/>
  <c r="AG218" i="2"/>
  <c r="AF218" i="2"/>
  <c r="L218" i="2"/>
  <c r="AK217" i="2"/>
  <c r="AG217" i="2"/>
  <c r="AF217" i="2"/>
  <c r="L217" i="2"/>
  <c r="AK216" i="2"/>
  <c r="AG216" i="2"/>
  <c r="AF216" i="2"/>
  <c r="L216" i="2"/>
  <c r="AK215" i="2"/>
  <c r="AG215" i="2"/>
  <c r="AF215" i="2"/>
  <c r="L215" i="2"/>
  <c r="AK214" i="2"/>
  <c r="AG214" i="2"/>
  <c r="AF214" i="2"/>
  <c r="L214" i="2"/>
  <c r="AK213" i="2"/>
  <c r="AG213" i="2"/>
  <c r="AF213" i="2"/>
  <c r="L213" i="2"/>
  <c r="AK212" i="2"/>
  <c r="AG212" i="2"/>
  <c r="AF212" i="2"/>
  <c r="L212" i="2"/>
  <c r="AK211" i="2"/>
  <c r="AG211" i="2"/>
  <c r="AF211" i="2"/>
  <c r="L211" i="2"/>
  <c r="AK210" i="2"/>
  <c r="AG210" i="2"/>
  <c r="AF210" i="2"/>
  <c r="L210" i="2"/>
  <c r="AK209" i="2"/>
  <c r="AG209" i="2"/>
  <c r="AF209" i="2"/>
  <c r="L209" i="2"/>
  <c r="AK208" i="2"/>
  <c r="AG208" i="2"/>
  <c r="AF208" i="2"/>
  <c r="L208" i="2"/>
  <c r="AK207" i="2"/>
  <c r="AG207" i="2"/>
  <c r="AF207" i="2"/>
  <c r="L207" i="2"/>
  <c r="AK206" i="2"/>
  <c r="AG206" i="2"/>
  <c r="AF206" i="2"/>
  <c r="L206" i="2"/>
  <c r="AK205" i="2"/>
  <c r="AG205" i="2"/>
  <c r="AF205" i="2"/>
  <c r="L205" i="2"/>
  <c r="AK204" i="2"/>
  <c r="AG204" i="2"/>
  <c r="AF204" i="2"/>
  <c r="L204" i="2"/>
  <c r="AK203" i="2"/>
  <c r="AG203" i="2"/>
  <c r="AF203" i="2"/>
  <c r="L203" i="2"/>
  <c r="AK202" i="2"/>
  <c r="AG202" i="2"/>
  <c r="AF202" i="2"/>
  <c r="L202" i="2"/>
  <c r="AK201" i="2"/>
  <c r="AG201" i="2"/>
  <c r="AF201" i="2"/>
  <c r="L201" i="2"/>
  <c r="AK200" i="2"/>
  <c r="AG200" i="2"/>
  <c r="AF200" i="2"/>
  <c r="L200" i="2"/>
  <c r="AK199" i="2"/>
  <c r="AG199" i="2"/>
  <c r="AF199" i="2"/>
  <c r="L199" i="2"/>
  <c r="AK198" i="2"/>
  <c r="AG198" i="2"/>
  <c r="AF198" i="2"/>
  <c r="L198" i="2"/>
  <c r="AK197" i="2"/>
  <c r="AG197" i="2"/>
  <c r="AF197" i="2"/>
  <c r="L197" i="2"/>
  <c r="AK196" i="2"/>
  <c r="AG196" i="2"/>
  <c r="AF196" i="2"/>
  <c r="L196" i="2"/>
  <c r="AK195" i="2"/>
  <c r="AG195" i="2"/>
  <c r="AF195" i="2"/>
  <c r="L195" i="2"/>
  <c r="AK194" i="2"/>
  <c r="L194" i="2"/>
  <c r="AK193" i="2"/>
  <c r="L193" i="2"/>
  <c r="AK192" i="2"/>
  <c r="L192" i="2"/>
  <c r="AK191" i="2"/>
  <c r="AG191" i="2"/>
  <c r="AF191" i="2"/>
  <c r="L191" i="2"/>
  <c r="AK190" i="2"/>
  <c r="AG190" i="2"/>
  <c r="AF190" i="2"/>
  <c r="L190" i="2"/>
  <c r="AK189" i="2"/>
  <c r="AG189" i="2"/>
  <c r="AF189" i="2"/>
  <c r="L189" i="2"/>
  <c r="AK188" i="2"/>
  <c r="AG188" i="2"/>
  <c r="AF188" i="2"/>
  <c r="L188" i="2"/>
  <c r="AK187" i="2"/>
  <c r="AG187" i="2"/>
  <c r="AF187" i="2"/>
  <c r="L187" i="2"/>
  <c r="AK186" i="2"/>
  <c r="AG186" i="2"/>
  <c r="AF186" i="2"/>
  <c r="L186" i="2"/>
  <c r="AK185" i="2"/>
  <c r="AG185" i="2"/>
  <c r="AF185" i="2"/>
  <c r="AH185" i="2" s="1"/>
  <c r="L185" i="2"/>
  <c r="AK184" i="2"/>
  <c r="AG184" i="2"/>
  <c r="AF184" i="2"/>
  <c r="AH184" i="2" s="1"/>
  <c r="L184" i="2"/>
  <c r="AK183" i="2"/>
  <c r="AG183" i="2"/>
  <c r="AF183" i="2"/>
  <c r="AH183" i="2" s="1"/>
  <c r="L183" i="2"/>
  <c r="AK182" i="2"/>
  <c r="AG182" i="2"/>
  <c r="AF182" i="2"/>
  <c r="L182" i="2"/>
  <c r="AK181" i="2"/>
  <c r="AG181" i="2"/>
  <c r="AF181" i="2"/>
  <c r="AH181" i="2" s="1"/>
  <c r="L181" i="2"/>
  <c r="AK180" i="2"/>
  <c r="AG180" i="2"/>
  <c r="AF180" i="2"/>
  <c r="AH180" i="2" s="1"/>
  <c r="L180" i="2"/>
  <c r="AK179" i="2"/>
  <c r="AG179" i="2"/>
  <c r="AF179" i="2"/>
  <c r="AH179" i="2" s="1"/>
  <c r="L179" i="2"/>
  <c r="AK178" i="2"/>
  <c r="AG178" i="2"/>
  <c r="AF178" i="2"/>
  <c r="L178" i="2"/>
  <c r="AK177" i="2"/>
  <c r="AG177" i="2"/>
  <c r="AF177" i="2"/>
  <c r="AH177" i="2" s="1"/>
  <c r="L177" i="2"/>
  <c r="AK176" i="2"/>
  <c r="AG176" i="2"/>
  <c r="AF176" i="2"/>
  <c r="AH176" i="2" s="1"/>
  <c r="L176" i="2"/>
  <c r="AK175" i="2"/>
  <c r="AG175" i="2"/>
  <c r="AF175" i="2"/>
  <c r="AH175" i="2" s="1"/>
  <c r="L175" i="2"/>
  <c r="AK174" i="2"/>
  <c r="AG174" i="2"/>
  <c r="AF174" i="2"/>
  <c r="L174" i="2"/>
  <c r="AK173" i="2"/>
  <c r="AG173" i="2"/>
  <c r="AF173" i="2"/>
  <c r="AH173" i="2" s="1"/>
  <c r="L173" i="2"/>
  <c r="AK172" i="2"/>
  <c r="AG172" i="2"/>
  <c r="AF172" i="2"/>
  <c r="AH172" i="2" s="1"/>
  <c r="L172" i="2"/>
  <c r="AK171" i="2"/>
  <c r="AG171" i="2"/>
  <c r="AF171" i="2"/>
  <c r="AH171" i="2" s="1"/>
  <c r="L171" i="2"/>
  <c r="AK170" i="2"/>
  <c r="AG170" i="2"/>
  <c r="AF170" i="2"/>
  <c r="L170" i="2"/>
  <c r="AK169" i="2"/>
  <c r="AG169" i="2"/>
  <c r="AF169" i="2"/>
  <c r="AH169" i="2" s="1"/>
  <c r="L169" i="2"/>
  <c r="AK168" i="2"/>
  <c r="AG168" i="2"/>
  <c r="AF168" i="2"/>
  <c r="AH168" i="2" s="1"/>
  <c r="L168" i="2"/>
  <c r="AK167" i="2"/>
  <c r="AG167" i="2"/>
  <c r="AF167" i="2"/>
  <c r="AH167" i="2" s="1"/>
  <c r="L167" i="2"/>
  <c r="AK166" i="2"/>
  <c r="AG166" i="2"/>
  <c r="AF166" i="2"/>
  <c r="L166" i="2"/>
  <c r="AK165" i="2"/>
  <c r="AG165" i="2"/>
  <c r="AF165" i="2"/>
  <c r="AH165" i="2" s="1"/>
  <c r="L165" i="2"/>
  <c r="AK164" i="2"/>
  <c r="AG164" i="2"/>
  <c r="AF164" i="2"/>
  <c r="AH164" i="2" s="1"/>
  <c r="L164" i="2"/>
  <c r="AK163" i="2"/>
  <c r="AG163" i="2"/>
  <c r="AF163" i="2"/>
  <c r="AH163" i="2" s="1"/>
  <c r="L163" i="2"/>
  <c r="AK162" i="2"/>
  <c r="AG162" i="2"/>
  <c r="AF162" i="2"/>
  <c r="L162" i="2"/>
  <c r="AK161" i="2"/>
  <c r="AG161" i="2"/>
  <c r="AF161" i="2"/>
  <c r="AH161" i="2" s="1"/>
  <c r="L161" i="2"/>
  <c r="AK160" i="2"/>
  <c r="AG160" i="2"/>
  <c r="AF160" i="2"/>
  <c r="AH160" i="2" s="1"/>
  <c r="L160" i="2"/>
  <c r="AK159" i="2"/>
  <c r="AG159" i="2"/>
  <c r="AF159" i="2"/>
  <c r="AH159" i="2" s="1"/>
  <c r="L159" i="2"/>
  <c r="AK158" i="2"/>
  <c r="AG158" i="2"/>
  <c r="AF158" i="2"/>
  <c r="L158" i="2"/>
  <c r="AK157" i="2"/>
  <c r="AG157" i="2"/>
  <c r="AF157" i="2"/>
  <c r="AH157" i="2" s="1"/>
  <c r="L157" i="2"/>
  <c r="AK156" i="2"/>
  <c r="AG156" i="2"/>
  <c r="AF156" i="2"/>
  <c r="AH156" i="2" s="1"/>
  <c r="L156" i="2"/>
  <c r="AK155" i="2"/>
  <c r="AG155" i="2"/>
  <c r="AF155" i="2"/>
  <c r="AH155" i="2" s="1"/>
  <c r="L155" i="2"/>
  <c r="AK154" i="2"/>
  <c r="AG154" i="2"/>
  <c r="AF154" i="2"/>
  <c r="L154" i="2"/>
  <c r="AK153" i="2"/>
  <c r="AG153" i="2"/>
  <c r="AF153" i="2"/>
  <c r="AH153" i="2" s="1"/>
  <c r="L153" i="2"/>
  <c r="AK152" i="2"/>
  <c r="AG152" i="2"/>
  <c r="AF152" i="2"/>
  <c r="AH152" i="2" s="1"/>
  <c r="L152" i="2"/>
  <c r="AK151" i="2"/>
  <c r="AG151" i="2"/>
  <c r="AF151" i="2"/>
  <c r="AH151" i="2" s="1"/>
  <c r="L151" i="2"/>
  <c r="AK150" i="2"/>
  <c r="AG150" i="2"/>
  <c r="AF150" i="2"/>
  <c r="L150" i="2"/>
  <c r="AK149" i="2"/>
  <c r="AG149" i="2"/>
  <c r="AF149" i="2"/>
  <c r="AH149" i="2" s="1"/>
  <c r="L149" i="2"/>
  <c r="AK148" i="2"/>
  <c r="AG148" i="2"/>
  <c r="AF148" i="2"/>
  <c r="AH148" i="2" s="1"/>
  <c r="L148" i="2"/>
  <c r="AK147" i="2"/>
  <c r="AG147" i="2"/>
  <c r="AF147" i="2"/>
  <c r="AH147" i="2" s="1"/>
  <c r="L147" i="2"/>
  <c r="AK146" i="2"/>
  <c r="AG146" i="2"/>
  <c r="AF146" i="2"/>
  <c r="L146" i="2"/>
  <c r="AK145" i="2"/>
  <c r="AG145" i="2"/>
  <c r="AF145" i="2"/>
  <c r="AH145" i="2" s="1"/>
  <c r="L145" i="2"/>
  <c r="AK144" i="2"/>
  <c r="AG144" i="2"/>
  <c r="AF144" i="2"/>
  <c r="AH144" i="2" s="1"/>
  <c r="L144" i="2"/>
  <c r="AK143" i="2"/>
  <c r="AG143" i="2"/>
  <c r="AF143" i="2"/>
  <c r="AH143" i="2" s="1"/>
  <c r="L143" i="2"/>
  <c r="AK142" i="2"/>
  <c r="AG142" i="2"/>
  <c r="AF142" i="2"/>
  <c r="L142" i="2"/>
  <c r="AK141" i="2"/>
  <c r="AG141" i="2"/>
  <c r="AF141" i="2"/>
  <c r="L141" i="2"/>
  <c r="AK140" i="2"/>
  <c r="AG140" i="2"/>
  <c r="AF140" i="2"/>
  <c r="L140" i="2"/>
  <c r="AK139" i="2"/>
  <c r="AG139" i="2"/>
  <c r="AF139" i="2"/>
  <c r="L139" i="2"/>
  <c r="AK138" i="2"/>
  <c r="AG138" i="2"/>
  <c r="AF138" i="2"/>
  <c r="L138" i="2"/>
  <c r="AK137" i="2"/>
  <c r="AG137" i="2"/>
  <c r="AF137" i="2"/>
  <c r="L137" i="2"/>
  <c r="AK136" i="2"/>
  <c r="AG136" i="2"/>
  <c r="AF136" i="2"/>
  <c r="L136" i="2"/>
  <c r="AK135" i="2"/>
  <c r="AG135" i="2"/>
  <c r="AF135" i="2"/>
  <c r="L135" i="2"/>
  <c r="AK134" i="2"/>
  <c r="AG134" i="2"/>
  <c r="AF134" i="2"/>
  <c r="L134" i="2"/>
  <c r="AK133" i="2"/>
  <c r="AG133" i="2"/>
  <c r="AF133" i="2"/>
  <c r="L133" i="2"/>
  <c r="AK132" i="2"/>
  <c r="AG132" i="2"/>
  <c r="AF132" i="2"/>
  <c r="L132" i="2"/>
  <c r="AK131" i="2"/>
  <c r="AG131" i="2"/>
  <c r="AF131" i="2"/>
  <c r="L131" i="2"/>
  <c r="AK130" i="2"/>
  <c r="AG130" i="2"/>
  <c r="AF130" i="2"/>
  <c r="L130" i="2"/>
  <c r="AK129" i="2"/>
  <c r="AG129" i="2"/>
  <c r="AF129" i="2"/>
  <c r="L129" i="2"/>
  <c r="AK128" i="2"/>
  <c r="AG128" i="2"/>
  <c r="AF128" i="2"/>
  <c r="L128" i="2"/>
  <c r="AK127" i="2"/>
  <c r="AG127" i="2"/>
  <c r="AF127" i="2"/>
  <c r="L127" i="2"/>
  <c r="AK126" i="2"/>
  <c r="AG126" i="2"/>
  <c r="AF126" i="2"/>
  <c r="L126" i="2"/>
  <c r="AK125" i="2"/>
  <c r="AG125" i="2"/>
  <c r="AF125" i="2"/>
  <c r="AH125" i="2" s="1"/>
  <c r="L125" i="2"/>
  <c r="AK124" i="2"/>
  <c r="AG124" i="2"/>
  <c r="AF124" i="2"/>
  <c r="L124" i="2"/>
  <c r="AK123" i="2"/>
  <c r="AG123" i="2"/>
  <c r="AF123" i="2"/>
  <c r="L123" i="2"/>
  <c r="AK122" i="2"/>
  <c r="AG122" i="2"/>
  <c r="AF122" i="2"/>
  <c r="L122" i="2"/>
  <c r="AK121" i="2"/>
  <c r="AG121" i="2"/>
  <c r="AF121" i="2"/>
  <c r="L121" i="2"/>
  <c r="AK120" i="2"/>
  <c r="AG120" i="2"/>
  <c r="AF120" i="2"/>
  <c r="L120" i="2"/>
  <c r="AK119" i="2"/>
  <c r="AG119" i="2"/>
  <c r="AF119" i="2"/>
  <c r="L119" i="2"/>
  <c r="AK118" i="2"/>
  <c r="AG118" i="2"/>
  <c r="AF118" i="2"/>
  <c r="L118" i="2"/>
  <c r="AK117" i="2"/>
  <c r="AG117" i="2"/>
  <c r="AF117" i="2"/>
  <c r="L117" i="2"/>
  <c r="AK116" i="2"/>
  <c r="AG116" i="2"/>
  <c r="AF116" i="2"/>
  <c r="L116" i="2"/>
  <c r="AK115" i="2"/>
  <c r="AG115" i="2"/>
  <c r="AF115" i="2"/>
  <c r="L115" i="2"/>
  <c r="AK114" i="2"/>
  <c r="AG114" i="2"/>
  <c r="AF114" i="2"/>
  <c r="L114" i="2"/>
  <c r="AK113" i="2"/>
  <c r="AG113" i="2"/>
  <c r="AF113" i="2"/>
  <c r="AH113" i="2" s="1"/>
  <c r="L113" i="2"/>
  <c r="AK112" i="2"/>
  <c r="AG112" i="2"/>
  <c r="AF112" i="2"/>
  <c r="L112" i="2"/>
  <c r="AK111" i="2"/>
  <c r="AG111" i="2"/>
  <c r="AF111" i="2"/>
  <c r="I111" i="2"/>
  <c r="H111" i="2"/>
  <c r="AK110" i="2"/>
  <c r="AG110" i="2"/>
  <c r="AF110" i="2"/>
  <c r="L110" i="2"/>
  <c r="AK109" i="2"/>
  <c r="AG109" i="2"/>
  <c r="AF109" i="2"/>
  <c r="L109" i="2"/>
  <c r="AK108" i="2"/>
  <c r="AG108" i="2"/>
  <c r="AF108" i="2"/>
  <c r="L108" i="2"/>
  <c r="AK107" i="2"/>
  <c r="AG107" i="2"/>
  <c r="AF107" i="2"/>
  <c r="L107" i="2"/>
  <c r="AK106" i="2"/>
  <c r="AG106" i="2"/>
  <c r="AF106" i="2"/>
  <c r="L106" i="2"/>
  <c r="AK105" i="2"/>
  <c r="AG105" i="2"/>
  <c r="AF105" i="2"/>
  <c r="L105" i="2"/>
  <c r="AK104" i="2"/>
  <c r="AG104" i="2"/>
  <c r="AF104" i="2"/>
  <c r="L104" i="2"/>
  <c r="AK103" i="2"/>
  <c r="AG103" i="2"/>
  <c r="AF103" i="2"/>
  <c r="L103" i="2"/>
  <c r="AK102" i="2"/>
  <c r="AG102" i="2"/>
  <c r="AF102" i="2"/>
  <c r="L102" i="2"/>
  <c r="AK101" i="2"/>
  <c r="AG101" i="2"/>
  <c r="AF101" i="2"/>
  <c r="L101" i="2"/>
  <c r="AK100" i="2"/>
  <c r="AG100" i="2"/>
  <c r="AF100" i="2"/>
  <c r="I100" i="2"/>
  <c r="H100" i="2"/>
  <c r="L100" i="2" s="1"/>
  <c r="AK99" i="2"/>
  <c r="AG99" i="2"/>
  <c r="AF99" i="2"/>
  <c r="L99" i="2"/>
  <c r="AK98" i="2"/>
  <c r="AG98" i="2"/>
  <c r="AF98" i="2"/>
  <c r="L98" i="2"/>
  <c r="AK97" i="2"/>
  <c r="AG97" i="2"/>
  <c r="AF97" i="2"/>
  <c r="L97" i="2"/>
  <c r="AK96" i="2"/>
  <c r="AG96" i="2"/>
  <c r="AF96" i="2"/>
  <c r="L96" i="2"/>
  <c r="AK95" i="2"/>
  <c r="AG95" i="2"/>
  <c r="AF95" i="2"/>
  <c r="L95" i="2"/>
  <c r="AK94" i="2"/>
  <c r="AG94" i="2"/>
  <c r="AF94" i="2"/>
  <c r="L94" i="2"/>
  <c r="AK93" i="2"/>
  <c r="AG93" i="2"/>
  <c r="AF93" i="2"/>
  <c r="L93" i="2"/>
  <c r="AK92" i="2"/>
  <c r="AG92" i="2"/>
  <c r="AF92" i="2"/>
  <c r="L92" i="2"/>
  <c r="AK91" i="2"/>
  <c r="AG91" i="2"/>
  <c r="AF91" i="2"/>
  <c r="L91" i="2"/>
  <c r="AK90" i="2"/>
  <c r="AG90" i="2"/>
  <c r="AF90" i="2"/>
  <c r="L90" i="2"/>
  <c r="AK89" i="2"/>
  <c r="AG89" i="2"/>
  <c r="AF89" i="2"/>
  <c r="L89" i="2"/>
  <c r="AK88" i="2"/>
  <c r="AG88" i="2"/>
  <c r="AF88" i="2"/>
  <c r="I88" i="2"/>
  <c r="H88" i="2"/>
  <c r="L88" i="2" s="1"/>
  <c r="AK87" i="2"/>
  <c r="AG87" i="2"/>
  <c r="AF87" i="2"/>
  <c r="AH87" i="2" s="1"/>
  <c r="L87" i="2"/>
  <c r="I87" i="2"/>
  <c r="H87" i="2"/>
  <c r="AK86" i="2"/>
  <c r="AG86" i="2"/>
  <c r="AF86" i="2"/>
  <c r="I86" i="2"/>
  <c r="H86" i="2"/>
  <c r="AK85" i="2"/>
  <c r="AG85" i="2"/>
  <c r="AF85" i="2"/>
  <c r="I85" i="2"/>
  <c r="H85" i="2"/>
  <c r="L85" i="2" s="1"/>
  <c r="AK84" i="2"/>
  <c r="AG84" i="2"/>
  <c r="AF84" i="2"/>
  <c r="AH84" i="2" s="1"/>
  <c r="I84" i="2"/>
  <c r="H84" i="2"/>
  <c r="AK83" i="2"/>
  <c r="AG83" i="2"/>
  <c r="AF83" i="2"/>
  <c r="L83" i="2"/>
  <c r="AK82" i="2"/>
  <c r="AG82" i="2"/>
  <c r="AF82" i="2"/>
  <c r="L82" i="2"/>
  <c r="AK81" i="2"/>
  <c r="AG81" i="2"/>
  <c r="AF81" i="2"/>
  <c r="L81" i="2"/>
  <c r="AK80" i="2"/>
  <c r="AG80" i="2"/>
  <c r="AF80" i="2"/>
  <c r="L80" i="2"/>
  <c r="AK79" i="2"/>
  <c r="AG79" i="2"/>
  <c r="AF79" i="2"/>
  <c r="L79" i="2"/>
  <c r="AK78" i="2"/>
  <c r="AG78" i="2"/>
  <c r="AF78" i="2"/>
  <c r="L78" i="2"/>
  <c r="AK77" i="2"/>
  <c r="AG77" i="2"/>
  <c r="AF77" i="2"/>
  <c r="L77" i="2"/>
  <c r="AK76" i="2"/>
  <c r="AG76" i="2"/>
  <c r="AF76" i="2"/>
  <c r="L76" i="2"/>
  <c r="AK75" i="2"/>
  <c r="AG75" i="2"/>
  <c r="AF75" i="2"/>
  <c r="L75" i="2"/>
  <c r="AK74" i="2"/>
  <c r="AG74" i="2"/>
  <c r="AF74" i="2"/>
  <c r="L74" i="2"/>
  <c r="AK73" i="2"/>
  <c r="AG73" i="2"/>
  <c r="AF73" i="2"/>
  <c r="L73" i="2"/>
  <c r="AK72" i="2"/>
  <c r="AG72" i="2"/>
  <c r="AF72" i="2"/>
  <c r="L72" i="2"/>
  <c r="AK71" i="2"/>
  <c r="AG71" i="2"/>
  <c r="AF71" i="2"/>
  <c r="L71" i="2"/>
  <c r="AK70" i="2"/>
  <c r="AG70" i="2"/>
  <c r="AF70" i="2"/>
  <c r="L70" i="2"/>
  <c r="AK69" i="2"/>
  <c r="AG69" i="2"/>
  <c r="AF69" i="2"/>
  <c r="L69" i="2"/>
  <c r="AK68" i="2"/>
  <c r="AG68" i="2"/>
  <c r="AF68" i="2"/>
  <c r="L68" i="2"/>
  <c r="AK67" i="2"/>
  <c r="AG67" i="2"/>
  <c r="AF67" i="2"/>
  <c r="L67" i="2"/>
  <c r="AK66" i="2"/>
  <c r="L66" i="2"/>
  <c r="AK65" i="2"/>
  <c r="L65" i="2"/>
  <c r="AK64" i="2"/>
  <c r="L64" i="2"/>
  <c r="AK63" i="2"/>
  <c r="L63" i="2"/>
  <c r="AK62" i="2"/>
  <c r="L62" i="2"/>
  <c r="AK61" i="2"/>
  <c r="L61" i="2"/>
  <c r="AK60" i="2"/>
  <c r="AG60" i="2"/>
  <c r="AF60" i="2"/>
  <c r="L60" i="2"/>
  <c r="AK59" i="2"/>
  <c r="AG59" i="2"/>
  <c r="AF59" i="2"/>
  <c r="L59" i="2"/>
  <c r="AK58" i="2"/>
  <c r="AG58" i="2"/>
  <c r="AF58" i="2"/>
  <c r="AH58" i="2" s="1"/>
  <c r="L58" i="2"/>
  <c r="AK57" i="2"/>
  <c r="AG57" i="2"/>
  <c r="AF57" i="2"/>
  <c r="L57" i="2"/>
  <c r="AK56" i="2"/>
  <c r="AG56" i="2"/>
  <c r="AF56" i="2"/>
  <c r="L56" i="2"/>
  <c r="AK55" i="2"/>
  <c r="AG55" i="2"/>
  <c r="AF55" i="2"/>
  <c r="L55" i="2"/>
  <c r="AK54" i="2"/>
  <c r="AG54" i="2"/>
  <c r="AF54" i="2"/>
  <c r="AH54" i="2" s="1"/>
  <c r="L54" i="2"/>
  <c r="AK53" i="2"/>
  <c r="AG53" i="2"/>
  <c r="AF53" i="2"/>
  <c r="AH53" i="2" s="1"/>
  <c r="L53" i="2"/>
  <c r="AK52" i="2"/>
  <c r="AG52" i="2"/>
  <c r="AF52" i="2"/>
  <c r="AH52" i="2" s="1"/>
  <c r="L52" i="2"/>
  <c r="AK51" i="2"/>
  <c r="AG51" i="2"/>
  <c r="AF51" i="2"/>
  <c r="AH51" i="2" s="1"/>
  <c r="L51" i="2"/>
  <c r="AK50" i="2"/>
  <c r="AG50" i="2"/>
  <c r="AF50" i="2"/>
  <c r="AH50" i="2" s="1"/>
  <c r="L50" i="2"/>
  <c r="AK49" i="2"/>
  <c r="AG49" i="2"/>
  <c r="AF49" i="2"/>
  <c r="AH49" i="2" s="1"/>
  <c r="L49" i="2"/>
  <c r="AK48" i="2"/>
  <c r="AG48" i="2"/>
  <c r="AF48" i="2"/>
  <c r="AH48" i="2" s="1"/>
  <c r="L48" i="2"/>
  <c r="AK47" i="2"/>
  <c r="AG47" i="2"/>
  <c r="AF47" i="2"/>
  <c r="AH47" i="2" s="1"/>
  <c r="L47" i="2"/>
  <c r="AK46" i="2"/>
  <c r="AG46" i="2"/>
  <c r="AF46" i="2"/>
  <c r="L46" i="2"/>
  <c r="AK45" i="2"/>
  <c r="AG45" i="2"/>
  <c r="AF45" i="2"/>
  <c r="L45" i="2"/>
  <c r="AK44" i="2"/>
  <c r="AG44" i="2"/>
  <c r="AF44" i="2"/>
  <c r="L44" i="2"/>
  <c r="AK43" i="2"/>
  <c r="AG43" i="2"/>
  <c r="AF43" i="2"/>
  <c r="L43" i="2"/>
  <c r="AK42" i="2"/>
  <c r="AG42" i="2"/>
  <c r="AF42" i="2"/>
  <c r="AH42" i="2" s="1"/>
  <c r="L42" i="2"/>
  <c r="AK41" i="2"/>
  <c r="AG41" i="2"/>
  <c r="AF41" i="2"/>
  <c r="L41" i="2"/>
  <c r="AK40" i="2"/>
  <c r="AG40" i="2"/>
  <c r="AF40" i="2"/>
  <c r="L40" i="2"/>
  <c r="AK39" i="2"/>
  <c r="AG39" i="2"/>
  <c r="AF39" i="2"/>
  <c r="L39" i="2"/>
  <c r="AK38" i="2"/>
  <c r="AG38" i="2"/>
  <c r="AF38" i="2"/>
  <c r="AH38" i="2" s="1"/>
  <c r="L38" i="2"/>
  <c r="AK37" i="2"/>
  <c r="AG37" i="2"/>
  <c r="AF37" i="2"/>
  <c r="AH37" i="2" s="1"/>
  <c r="L37" i="2"/>
  <c r="AK36" i="2"/>
  <c r="AG36" i="2"/>
  <c r="AF36" i="2"/>
  <c r="AH36" i="2" s="1"/>
  <c r="L36" i="2"/>
  <c r="AK35" i="2"/>
  <c r="AG35" i="2"/>
  <c r="AF35" i="2"/>
  <c r="AH35" i="2" s="1"/>
  <c r="L35" i="2"/>
  <c r="AK34" i="2"/>
  <c r="AG34" i="2"/>
  <c r="AF34" i="2"/>
  <c r="AH34" i="2" s="1"/>
  <c r="L34" i="2"/>
  <c r="AK33" i="2"/>
  <c r="AG33" i="2"/>
  <c r="AF33" i="2"/>
  <c r="AH33" i="2" s="1"/>
  <c r="L33" i="2"/>
  <c r="AK32" i="2"/>
  <c r="AG32" i="2"/>
  <c r="AF32" i="2"/>
  <c r="AH32" i="2" s="1"/>
  <c r="L32" i="2"/>
  <c r="AK31" i="2"/>
  <c r="AG31" i="2"/>
  <c r="AF31" i="2"/>
  <c r="AH31" i="2" s="1"/>
  <c r="L31" i="2"/>
  <c r="AK30" i="2"/>
  <c r="AG30" i="2"/>
  <c r="AF30" i="2"/>
  <c r="L30" i="2"/>
  <c r="AK29" i="2"/>
  <c r="AG29" i="2"/>
  <c r="AF29" i="2"/>
  <c r="AK28" i="2"/>
  <c r="AG28" i="2"/>
  <c r="AF28" i="2"/>
  <c r="I28" i="2"/>
  <c r="H28" i="2"/>
  <c r="AK27" i="2"/>
  <c r="AG27" i="2"/>
  <c r="AF27" i="2"/>
  <c r="I27" i="2"/>
  <c r="H27" i="2"/>
  <c r="AK26" i="2"/>
  <c r="AG26" i="2"/>
  <c r="AF26" i="2"/>
  <c r="B16" i="4"/>
  <c r="B15" i="4"/>
  <c r="B14" i="4"/>
  <c r="C5" i="4"/>
  <c r="C4" i="4"/>
  <c r="AH370" i="2" l="1"/>
  <c r="AH434" i="2"/>
  <c r="H533" i="2"/>
  <c r="C16" i="2"/>
  <c r="I535" i="2" s="1"/>
  <c r="AH197" i="2"/>
  <c r="AH90" i="2"/>
  <c r="AH92" i="2"/>
  <c r="AH96" i="2"/>
  <c r="AH438" i="2"/>
  <c r="AH531" i="2"/>
  <c r="L84" i="2"/>
  <c r="AH104" i="2"/>
  <c r="AH105" i="2"/>
  <c r="AH106" i="2"/>
  <c r="AH107" i="2"/>
  <c r="AH108" i="2"/>
  <c r="AH109" i="2"/>
  <c r="AH110" i="2"/>
  <c r="AH374" i="2"/>
  <c r="AH386" i="2"/>
  <c r="AH28" i="2"/>
  <c r="I533" i="2"/>
  <c r="L86" i="2"/>
  <c r="L111" i="2"/>
  <c r="AH242" i="2"/>
  <c r="AH263" i="2"/>
  <c r="AH264" i="2"/>
  <c r="AH265" i="2"/>
  <c r="AH266" i="2"/>
  <c r="AH267" i="2"/>
  <c r="AH268" i="2"/>
  <c r="AH269" i="2"/>
  <c r="AH270" i="2"/>
  <c r="AH271" i="2"/>
  <c r="AH272" i="2"/>
  <c r="AH273" i="2"/>
  <c r="AH274" i="2"/>
  <c r="AH279" i="2"/>
  <c r="AH280" i="2"/>
  <c r="AH281" i="2"/>
  <c r="AH282" i="2"/>
  <c r="AH283" i="2"/>
  <c r="AH284" i="2"/>
  <c r="AH285" i="2"/>
  <c r="AH286" i="2"/>
  <c r="AH287" i="2"/>
  <c r="AH288" i="2"/>
  <c r="AH289" i="2"/>
  <c r="AH290" i="2"/>
  <c r="AH295" i="2"/>
  <c r="AH296" i="2"/>
  <c r="AH297" i="2"/>
  <c r="AH298" i="2"/>
  <c r="AH299" i="2"/>
  <c r="AH300" i="2"/>
  <c r="AH301" i="2"/>
  <c r="AH302" i="2"/>
  <c r="AH303" i="2"/>
  <c r="AH304" i="2"/>
  <c r="AH305" i="2"/>
  <c r="AH306" i="2"/>
  <c r="AH327" i="2"/>
  <c r="AH328" i="2"/>
  <c r="AH329" i="2"/>
  <c r="AH330" i="2"/>
  <c r="AH332" i="2"/>
  <c r="AH333" i="2"/>
  <c r="AH334" i="2"/>
  <c r="AH336" i="2"/>
  <c r="AH337" i="2"/>
  <c r="AH338" i="2"/>
  <c r="AH344" i="2"/>
  <c r="AH345" i="2"/>
  <c r="AH346" i="2"/>
  <c r="AH350" i="2"/>
  <c r="AH351" i="2"/>
  <c r="AH352" i="2"/>
  <c r="AH353" i="2"/>
  <c r="AH354" i="2"/>
  <c r="AH360" i="2"/>
  <c r="AH361" i="2"/>
  <c r="AH362" i="2"/>
  <c r="AH366" i="2"/>
  <c r="AH367" i="2"/>
  <c r="AH368" i="2"/>
  <c r="AH369" i="2"/>
  <c r="AH469" i="2"/>
  <c r="AH493" i="2"/>
  <c r="AH500" i="2"/>
  <c r="AH86" i="2"/>
  <c r="AH68" i="2"/>
  <c r="AH80" i="2"/>
  <c r="AH246" i="2"/>
  <c r="AH258" i="2"/>
  <c r="AH481" i="2"/>
  <c r="AH482" i="2"/>
  <c r="AH483" i="2"/>
  <c r="AH484" i="2"/>
  <c r="AH486" i="2"/>
  <c r="AH487" i="2"/>
  <c r="AH488" i="2"/>
  <c r="AH489" i="2"/>
  <c r="AH490" i="2"/>
  <c r="AH491" i="2"/>
  <c r="AH492" i="2"/>
  <c r="AH126" i="2"/>
  <c r="AH134" i="2"/>
  <c r="AH137" i="2"/>
  <c r="AH310" i="2"/>
  <c r="AH322" i="2"/>
  <c r="AH391" i="2"/>
  <c r="AH392" i="2"/>
  <c r="AH393" i="2"/>
  <c r="AH394" i="2"/>
  <c r="AH398" i="2"/>
  <c r="AH399" i="2"/>
  <c r="AH400" i="2"/>
  <c r="AH401" i="2"/>
  <c r="AH402" i="2"/>
  <c r="AH407" i="2"/>
  <c r="AH408" i="2"/>
  <c r="AH409" i="2"/>
  <c r="AH410" i="2"/>
  <c r="AH414" i="2"/>
  <c r="AH415" i="2"/>
  <c r="AH416" i="2"/>
  <c r="AH417" i="2"/>
  <c r="AH418" i="2"/>
  <c r="AH423" i="2"/>
  <c r="AH424" i="2"/>
  <c r="AH425" i="2"/>
  <c r="AH426" i="2"/>
  <c r="AH430" i="2"/>
  <c r="AH431" i="2"/>
  <c r="AH432" i="2"/>
  <c r="AH433" i="2"/>
  <c r="AH521" i="2"/>
  <c r="AH200" i="2"/>
  <c r="AH201" i="2"/>
  <c r="AH202" i="2"/>
  <c r="AH203" i="2"/>
  <c r="AH204" i="2"/>
  <c r="AH205" i="2"/>
  <c r="AH206" i="2"/>
  <c r="AH207" i="2"/>
  <c r="AH208" i="2"/>
  <c r="AH209" i="2"/>
  <c r="AH210" i="2"/>
  <c r="AH216" i="2"/>
  <c r="AH217" i="2"/>
  <c r="AH218" i="2"/>
  <c r="AH219" i="2"/>
  <c r="AH220" i="2"/>
  <c r="AH221" i="2"/>
  <c r="AH222" i="2"/>
  <c r="AH223" i="2"/>
  <c r="AH224" i="2"/>
  <c r="AH225" i="2"/>
  <c r="AH226" i="2"/>
  <c r="AH232" i="2"/>
  <c r="AH233" i="2"/>
  <c r="AH234" i="2"/>
  <c r="AH235" i="2"/>
  <c r="AH236" i="2"/>
  <c r="AH237" i="2"/>
  <c r="AH238" i="2"/>
  <c r="AH239" i="2"/>
  <c r="AH240" i="2"/>
  <c r="AH241" i="2"/>
  <c r="AH450" i="2"/>
  <c r="AH455" i="2"/>
  <c r="AH456" i="2"/>
  <c r="AH457" i="2"/>
  <c r="AH458" i="2"/>
  <c r="AH461" i="2"/>
  <c r="AH462" i="2"/>
  <c r="AH501" i="2"/>
  <c r="AH524" i="2"/>
  <c r="AH103" i="2"/>
  <c r="AH138" i="2"/>
  <c r="AH141" i="2"/>
  <c r="AH198" i="2"/>
  <c r="AH262" i="2"/>
  <c r="AH323" i="2"/>
  <c r="AH326" i="2"/>
  <c r="AH390" i="2"/>
  <c r="AH454" i="2"/>
  <c r="AH477" i="2"/>
  <c r="AH509" i="2"/>
  <c r="AH522" i="2"/>
  <c r="AH523" i="2"/>
  <c r="AH186" i="2"/>
  <c r="AH191" i="2"/>
  <c r="AH214" i="2"/>
  <c r="AH278" i="2"/>
  <c r="AH339" i="2"/>
  <c r="AH342" i="2"/>
  <c r="AH406" i="2"/>
  <c r="AH464" i="2"/>
  <c r="AH465" i="2"/>
  <c r="AH466" i="2"/>
  <c r="AH467" i="2"/>
  <c r="AH485" i="2"/>
  <c r="AH494" i="2"/>
  <c r="AH495" i="2"/>
  <c r="AH496" i="2"/>
  <c r="AH497" i="2"/>
  <c r="AH498" i="2"/>
  <c r="AH499" i="2"/>
  <c r="AH517" i="2"/>
  <c r="AH27" i="2"/>
  <c r="AH30" i="2"/>
  <c r="AH46" i="2"/>
  <c r="AH69" i="2"/>
  <c r="AH70" i="2"/>
  <c r="AH71" i="2"/>
  <c r="AH72" i="2"/>
  <c r="AH73" i="2"/>
  <c r="AH74" i="2"/>
  <c r="AH75" i="2"/>
  <c r="AH76" i="2"/>
  <c r="AH114" i="2"/>
  <c r="AH117" i="2"/>
  <c r="AH121" i="2"/>
  <c r="AH131" i="2"/>
  <c r="AH132" i="2"/>
  <c r="AH133" i="2"/>
  <c r="AH195" i="2"/>
  <c r="AH230" i="2"/>
  <c r="AH248" i="2"/>
  <c r="AH249" i="2"/>
  <c r="AH250" i="2"/>
  <c r="AH251" i="2"/>
  <c r="AH252" i="2"/>
  <c r="AH253" i="2"/>
  <c r="AH254" i="2"/>
  <c r="AH255" i="2"/>
  <c r="AH256" i="2"/>
  <c r="AH257" i="2"/>
  <c r="AH294" i="2"/>
  <c r="AH311" i="2"/>
  <c r="AH312" i="2"/>
  <c r="AH313" i="2"/>
  <c r="AH314" i="2"/>
  <c r="AH315" i="2"/>
  <c r="AH316" i="2"/>
  <c r="AH317" i="2"/>
  <c r="AH318" i="2"/>
  <c r="AH319" i="2"/>
  <c r="AH320" i="2"/>
  <c r="AH321" i="2"/>
  <c r="AH355" i="2"/>
  <c r="AH358" i="2"/>
  <c r="AH375" i="2"/>
  <c r="AH376" i="2"/>
  <c r="AH377" i="2"/>
  <c r="AH378" i="2"/>
  <c r="AH382" i="2"/>
  <c r="AH383" i="2"/>
  <c r="AH384" i="2"/>
  <c r="AH385" i="2"/>
  <c r="AH422" i="2"/>
  <c r="AH439" i="2"/>
  <c r="AH440" i="2"/>
  <c r="AH441" i="2"/>
  <c r="AH442" i="2"/>
  <c r="AH446" i="2"/>
  <c r="AH447" i="2"/>
  <c r="AH448" i="2"/>
  <c r="AH449" i="2"/>
  <c r="AH470" i="2"/>
  <c r="AH471" i="2"/>
  <c r="AH472" i="2"/>
  <c r="AH473" i="2"/>
  <c r="AH474" i="2"/>
  <c r="AH475" i="2"/>
  <c r="AH502" i="2"/>
  <c r="AH503" i="2"/>
  <c r="AH504" i="2"/>
  <c r="AH505" i="2"/>
  <c r="AH506" i="2"/>
  <c r="AH507" i="2"/>
  <c r="AH118" i="2"/>
  <c r="AH142" i="2"/>
  <c r="AH26" i="2"/>
  <c r="AH39" i="2"/>
  <c r="AH40" i="2"/>
  <c r="AH41" i="2"/>
  <c r="AH55" i="2"/>
  <c r="AH56" i="2"/>
  <c r="AH57" i="2"/>
  <c r="AH77" i="2"/>
  <c r="AH78" i="2"/>
  <c r="AH79" i="2"/>
  <c r="AH85" i="2"/>
  <c r="AH88" i="2"/>
  <c r="AH89" i="2"/>
  <c r="AH91" i="2"/>
  <c r="AH93" i="2"/>
  <c r="AH94" i="2"/>
  <c r="AH95" i="2"/>
  <c r="AH97" i="2"/>
  <c r="AH98" i="2"/>
  <c r="AH99" i="2"/>
  <c r="AH111" i="2"/>
  <c r="AH112" i="2"/>
  <c r="AH122" i="2"/>
  <c r="AH127" i="2"/>
  <c r="AH128" i="2"/>
  <c r="AH129" i="2"/>
  <c r="AH29" i="2"/>
  <c r="AH43" i="2"/>
  <c r="AH44" i="2"/>
  <c r="AH45" i="2"/>
  <c r="AH59" i="2"/>
  <c r="AH60" i="2"/>
  <c r="AH67" i="2"/>
  <c r="AH81" i="2"/>
  <c r="AH82" i="2"/>
  <c r="AH83" i="2"/>
  <c r="AH100" i="2"/>
  <c r="AH101" i="2"/>
  <c r="AH102" i="2"/>
  <c r="AH115" i="2"/>
  <c r="AH116" i="2"/>
  <c r="AH343" i="2"/>
  <c r="AH347" i="2"/>
  <c r="AH348" i="2"/>
  <c r="AH349" i="2"/>
  <c r="AH359" i="2"/>
  <c r="AH363" i="2"/>
  <c r="AH364" i="2"/>
  <c r="AH365" i="2"/>
  <c r="AH379" i="2"/>
  <c r="AH380" i="2"/>
  <c r="AH381" i="2"/>
  <c r="AH395" i="2"/>
  <c r="AH396" i="2"/>
  <c r="AH397" i="2"/>
  <c r="AH411" i="2"/>
  <c r="AH412" i="2"/>
  <c r="AH413" i="2"/>
  <c r="AH427" i="2"/>
  <c r="AH428" i="2"/>
  <c r="AH429" i="2"/>
  <c r="AH443" i="2"/>
  <c r="AH444" i="2"/>
  <c r="AH445" i="2"/>
  <c r="AH459" i="2"/>
  <c r="AH460" i="2"/>
  <c r="AH119" i="2"/>
  <c r="AH120" i="2"/>
  <c r="AH130" i="2"/>
  <c r="AH135" i="2"/>
  <c r="AH136" i="2"/>
  <c r="AH146" i="2"/>
  <c r="AH150" i="2"/>
  <c r="AH154" i="2"/>
  <c r="AH158" i="2"/>
  <c r="AH162" i="2"/>
  <c r="AH166" i="2"/>
  <c r="AH170" i="2"/>
  <c r="AH174" i="2"/>
  <c r="AH178" i="2"/>
  <c r="AH331" i="2"/>
  <c r="AH123" i="2"/>
  <c r="AH124" i="2"/>
  <c r="AH139" i="2"/>
  <c r="AH140" i="2"/>
  <c r="AH182" i="2"/>
  <c r="AH187" i="2"/>
  <c r="AH188" i="2"/>
  <c r="AH189" i="2"/>
  <c r="AH190" i="2"/>
  <c r="AH196" i="2"/>
  <c r="AH211" i="2"/>
  <c r="AH212" i="2"/>
  <c r="AH213" i="2"/>
  <c r="AH227" i="2"/>
  <c r="AH228" i="2"/>
  <c r="AH229" i="2"/>
  <c r="AH244" i="2"/>
  <c r="AH245" i="2"/>
  <c r="AH259" i="2"/>
  <c r="AH260" i="2"/>
  <c r="AH261" i="2"/>
  <c r="AH275" i="2"/>
  <c r="AH276" i="2"/>
  <c r="AH277" i="2"/>
  <c r="AH291" i="2"/>
  <c r="AH292" i="2"/>
  <c r="AH293" i="2"/>
  <c r="AH307" i="2"/>
  <c r="AH308" i="2"/>
  <c r="AH309" i="2"/>
  <c r="AH324" i="2"/>
  <c r="AH325" i="2"/>
  <c r="AH335" i="2"/>
  <c r="AH340" i="2"/>
  <c r="AH341" i="2"/>
  <c r="AH356" i="2"/>
  <c r="AH357" i="2"/>
  <c r="AH371" i="2"/>
  <c r="AH372" i="2"/>
  <c r="AH373" i="2"/>
  <c r="AH387" i="2"/>
  <c r="AH388" i="2"/>
  <c r="AH389" i="2"/>
  <c r="AH403" i="2"/>
  <c r="AH404" i="2"/>
  <c r="AH405" i="2"/>
  <c r="AH419" i="2"/>
  <c r="AH420" i="2"/>
  <c r="AH421" i="2"/>
  <c r="AH435" i="2"/>
  <c r="AH436" i="2"/>
  <c r="AH437" i="2"/>
  <c r="AH451" i="2"/>
  <c r="AH452" i="2"/>
  <c r="AH453" i="2"/>
  <c r="AH463" i="2"/>
  <c r="AH243" i="2"/>
  <c r="AH199" i="2"/>
  <c r="AH215" i="2"/>
  <c r="AH231" i="2"/>
  <c r="AH247" i="2"/>
  <c r="AI536" i="1"/>
  <c r="AE536" i="1"/>
  <c r="AD536" i="1"/>
  <c r="L536" i="1"/>
  <c r="AI535" i="1"/>
  <c r="AE535" i="1"/>
  <c r="AD535" i="1"/>
  <c r="L535" i="1"/>
  <c r="AI534" i="1"/>
  <c r="AE534" i="1"/>
  <c r="AD534" i="1"/>
  <c r="L534" i="1"/>
  <c r="AI533" i="1"/>
  <c r="AE533" i="1"/>
  <c r="AD533" i="1"/>
  <c r="L533" i="1"/>
  <c r="AI532" i="1"/>
  <c r="AE532" i="1"/>
  <c r="AD532" i="1"/>
  <c r="L532" i="1"/>
  <c r="AI531" i="1"/>
  <c r="AE531" i="1"/>
  <c r="AD531" i="1"/>
  <c r="L531" i="1"/>
  <c r="AI530" i="1"/>
  <c r="AE530" i="1"/>
  <c r="AD530" i="1"/>
  <c r="L530" i="1"/>
  <c r="AI529" i="1"/>
  <c r="AE529" i="1"/>
  <c r="AD529" i="1"/>
  <c r="L529" i="1"/>
  <c r="AI528" i="1"/>
  <c r="AE528" i="1"/>
  <c r="AD528" i="1"/>
  <c r="L528" i="1"/>
  <c r="AI527" i="1"/>
  <c r="AE527" i="1"/>
  <c r="AD527" i="1"/>
  <c r="L527" i="1"/>
  <c r="AI526" i="1"/>
  <c r="AE526" i="1"/>
  <c r="AD526" i="1"/>
  <c r="L526" i="1"/>
  <c r="AI525" i="1"/>
  <c r="AE525" i="1"/>
  <c r="AD525" i="1"/>
  <c r="L525" i="1"/>
  <c r="AI524" i="1"/>
  <c r="AE524" i="1"/>
  <c r="AD524" i="1"/>
  <c r="L524" i="1"/>
  <c r="AI523" i="1"/>
  <c r="AE523" i="1"/>
  <c r="AD523" i="1"/>
  <c r="L523" i="1"/>
  <c r="AI522" i="1"/>
  <c r="AE522" i="1"/>
  <c r="AD522" i="1"/>
  <c r="L522" i="1"/>
  <c r="AI521" i="1"/>
  <c r="AE521" i="1"/>
  <c r="AD521" i="1"/>
  <c r="L521" i="1"/>
  <c r="AI520" i="1"/>
  <c r="AE520" i="1"/>
  <c r="AD520" i="1"/>
  <c r="L520" i="1"/>
  <c r="AI519" i="1"/>
  <c r="AE519" i="1"/>
  <c r="AD519" i="1"/>
  <c r="L519" i="1"/>
  <c r="AI518" i="1"/>
  <c r="AE518" i="1"/>
  <c r="AD518" i="1"/>
  <c r="L518" i="1"/>
  <c r="AI517" i="1"/>
  <c r="AE517" i="1"/>
  <c r="AD517" i="1"/>
  <c r="L517" i="1"/>
  <c r="AI516" i="1"/>
  <c r="AE516" i="1"/>
  <c r="AD516" i="1"/>
  <c r="L516" i="1"/>
  <c r="AI515" i="1"/>
  <c r="AE515" i="1"/>
  <c r="AD515" i="1"/>
  <c r="L515" i="1"/>
  <c r="AI514" i="1"/>
  <c r="AE514" i="1"/>
  <c r="AD514" i="1"/>
  <c r="L514" i="1"/>
  <c r="AI513" i="1"/>
  <c r="AE513" i="1"/>
  <c r="AD513" i="1"/>
  <c r="L513" i="1"/>
  <c r="AI512" i="1"/>
  <c r="AE512" i="1"/>
  <c r="AD512" i="1"/>
  <c r="L512" i="1"/>
  <c r="AI511" i="1"/>
  <c r="AE511" i="1"/>
  <c r="AD511" i="1"/>
  <c r="L511" i="1"/>
  <c r="AI510" i="1"/>
  <c r="AE510" i="1"/>
  <c r="AD510" i="1"/>
  <c r="L510" i="1"/>
  <c r="AI509" i="1"/>
  <c r="AE509" i="1"/>
  <c r="AD509" i="1"/>
  <c r="L509" i="1"/>
  <c r="AI508" i="1"/>
  <c r="AE508" i="1"/>
  <c r="AD508" i="1"/>
  <c r="L508" i="1"/>
  <c r="AI507" i="1"/>
  <c r="AE507" i="1"/>
  <c r="AD507" i="1"/>
  <c r="L507" i="1"/>
  <c r="AI506" i="1"/>
  <c r="AE506" i="1"/>
  <c r="AD506" i="1"/>
  <c r="L506" i="1"/>
  <c r="AI505" i="1"/>
  <c r="AE505" i="1"/>
  <c r="AD505" i="1"/>
  <c r="L505" i="1"/>
  <c r="AI504" i="1"/>
  <c r="AE504" i="1"/>
  <c r="AD504" i="1"/>
  <c r="L504" i="1"/>
  <c r="AI503" i="1"/>
  <c r="AE503" i="1"/>
  <c r="AD503" i="1"/>
  <c r="L503" i="1"/>
  <c r="AI502" i="1"/>
  <c r="AE502" i="1"/>
  <c r="AD502" i="1"/>
  <c r="L502" i="1"/>
  <c r="AI501" i="1"/>
  <c r="AE501" i="1"/>
  <c r="AD501" i="1"/>
  <c r="L501" i="1"/>
  <c r="AI500" i="1"/>
  <c r="AE500" i="1"/>
  <c r="AD500" i="1"/>
  <c r="L500" i="1"/>
  <c r="AI499" i="1"/>
  <c r="AE499" i="1"/>
  <c r="AD499" i="1"/>
  <c r="L499" i="1"/>
  <c r="AI498" i="1"/>
  <c r="AE498" i="1"/>
  <c r="AD498" i="1"/>
  <c r="L498" i="1"/>
  <c r="AI497" i="1"/>
  <c r="AE497" i="1"/>
  <c r="AD497" i="1"/>
  <c r="L497" i="1"/>
  <c r="AI496" i="1"/>
  <c r="AE496" i="1"/>
  <c r="AD496" i="1"/>
  <c r="L496" i="1"/>
  <c r="AI495" i="1"/>
  <c r="AE495" i="1"/>
  <c r="AD495" i="1"/>
  <c r="L495" i="1"/>
  <c r="AI494" i="1"/>
  <c r="AE494" i="1"/>
  <c r="AD494" i="1"/>
  <c r="L494" i="1"/>
  <c r="AI493" i="1"/>
  <c r="AE493" i="1"/>
  <c r="AD493" i="1"/>
  <c r="L493" i="1"/>
  <c r="AI492" i="1"/>
  <c r="AE492" i="1"/>
  <c r="AD492" i="1"/>
  <c r="L492" i="1"/>
  <c r="AI491" i="1"/>
  <c r="AE491" i="1"/>
  <c r="AD491" i="1"/>
  <c r="L491" i="1"/>
  <c r="AI490" i="1"/>
  <c r="AE490" i="1"/>
  <c r="AD490" i="1"/>
  <c r="L490" i="1"/>
  <c r="AI489" i="1"/>
  <c r="AE489" i="1"/>
  <c r="AD489" i="1"/>
  <c r="L489" i="1"/>
  <c r="AI488" i="1"/>
  <c r="AE488" i="1"/>
  <c r="AD488" i="1"/>
  <c r="L488" i="1"/>
  <c r="AI487" i="1"/>
  <c r="AE487" i="1"/>
  <c r="AD487" i="1"/>
  <c r="L487" i="1"/>
  <c r="AI486" i="1"/>
  <c r="AE486" i="1"/>
  <c r="AD486" i="1"/>
  <c r="L486" i="1"/>
  <c r="AI485" i="1"/>
  <c r="AE485" i="1"/>
  <c r="AD485" i="1"/>
  <c r="L485" i="1"/>
  <c r="AI484" i="1"/>
  <c r="AE484" i="1"/>
  <c r="AD484" i="1"/>
  <c r="L484" i="1"/>
  <c r="AI483" i="1"/>
  <c r="AE483" i="1"/>
  <c r="AD483" i="1"/>
  <c r="L483" i="1"/>
  <c r="AI482" i="1"/>
  <c r="AE482" i="1"/>
  <c r="AD482" i="1"/>
  <c r="L482" i="1"/>
  <c r="AI481" i="1"/>
  <c r="AE481" i="1"/>
  <c r="AD481" i="1"/>
  <c r="L481" i="1"/>
  <c r="AI480" i="1"/>
  <c r="AE480" i="1"/>
  <c r="AD480" i="1"/>
  <c r="L480" i="1"/>
  <c r="AI479" i="1"/>
  <c r="AE479" i="1"/>
  <c r="AD479" i="1"/>
  <c r="L479" i="1"/>
  <c r="AI478" i="1"/>
  <c r="AE478" i="1"/>
  <c r="AD478" i="1"/>
  <c r="L478" i="1"/>
  <c r="AI477" i="1"/>
  <c r="AE477" i="1"/>
  <c r="AD477" i="1"/>
  <c r="L477" i="1"/>
  <c r="AI476" i="1"/>
  <c r="AE476" i="1"/>
  <c r="AD476" i="1"/>
  <c r="L476" i="1"/>
  <c r="AI475" i="1"/>
  <c r="AE475" i="1"/>
  <c r="AD475" i="1"/>
  <c r="L475" i="1"/>
  <c r="AI474" i="1"/>
  <c r="AE474" i="1"/>
  <c r="AD474" i="1"/>
  <c r="L474" i="1"/>
  <c r="AI473" i="1"/>
  <c r="AE473" i="1"/>
  <c r="AD473" i="1"/>
  <c r="L473" i="1"/>
  <c r="AI472" i="1"/>
  <c r="AE472" i="1"/>
  <c r="AD472" i="1"/>
  <c r="L472" i="1"/>
  <c r="AI471" i="1"/>
  <c r="AE471" i="1"/>
  <c r="AD471" i="1"/>
  <c r="L471" i="1"/>
  <c r="AI470" i="1"/>
  <c r="AE470" i="1"/>
  <c r="AD470" i="1"/>
  <c r="L470" i="1"/>
  <c r="AI469" i="1"/>
  <c r="AE469" i="1"/>
  <c r="AD469" i="1"/>
  <c r="W469" i="1"/>
  <c r="L469" i="1"/>
  <c r="AI468" i="1"/>
  <c r="AE468" i="1"/>
  <c r="AD468" i="1"/>
  <c r="L468" i="1"/>
  <c r="AI467" i="1"/>
  <c r="AE467" i="1"/>
  <c r="AD467" i="1"/>
  <c r="L467" i="1"/>
  <c r="AI466" i="1"/>
  <c r="AE466" i="1"/>
  <c r="AD466" i="1"/>
  <c r="L466" i="1"/>
  <c r="AI465" i="1"/>
  <c r="AE465" i="1"/>
  <c r="AD465" i="1"/>
  <c r="L465" i="1"/>
  <c r="AI464" i="1"/>
  <c r="AE464" i="1"/>
  <c r="AD464" i="1"/>
  <c r="L464" i="1"/>
  <c r="AI463" i="1"/>
  <c r="AE463" i="1"/>
  <c r="AD463" i="1"/>
  <c r="L463" i="1"/>
  <c r="AI462" i="1"/>
  <c r="AE462" i="1"/>
  <c r="AD462" i="1"/>
  <c r="L462" i="1"/>
  <c r="AI461" i="1"/>
  <c r="AE461" i="1"/>
  <c r="AD461" i="1"/>
  <c r="L461" i="1"/>
  <c r="AI460" i="1"/>
  <c r="AE460" i="1"/>
  <c r="AD460" i="1"/>
  <c r="L460" i="1"/>
  <c r="AI459" i="1"/>
  <c r="AE459" i="1"/>
  <c r="AD459" i="1"/>
  <c r="L459" i="1"/>
  <c r="AI458" i="1"/>
  <c r="AE458" i="1"/>
  <c r="AD458" i="1"/>
  <c r="L458" i="1"/>
  <c r="AI457" i="1"/>
  <c r="AE457" i="1"/>
  <c r="AD457" i="1"/>
  <c r="L457" i="1"/>
  <c r="AI456" i="1"/>
  <c r="AE456" i="1"/>
  <c r="AD456" i="1"/>
  <c r="L456" i="1"/>
  <c r="AI455" i="1"/>
  <c r="AE455" i="1"/>
  <c r="AD455" i="1"/>
  <c r="L455" i="1"/>
  <c r="AI454" i="1"/>
  <c r="AE454" i="1"/>
  <c r="AD454" i="1"/>
  <c r="L454" i="1"/>
  <c r="AI453" i="1"/>
  <c r="AE453" i="1"/>
  <c r="AD453" i="1"/>
  <c r="L453" i="1"/>
  <c r="AI452" i="1"/>
  <c r="AE452" i="1"/>
  <c r="AD452" i="1"/>
  <c r="L452" i="1"/>
  <c r="AI451" i="1"/>
  <c r="AE451" i="1"/>
  <c r="AD451" i="1"/>
  <c r="L451" i="1"/>
  <c r="AI450" i="1"/>
  <c r="AE450" i="1"/>
  <c r="AD450" i="1"/>
  <c r="L450" i="1"/>
  <c r="AI449" i="1"/>
  <c r="AE449" i="1"/>
  <c r="AD449" i="1"/>
  <c r="L449" i="1"/>
  <c r="AI448" i="1"/>
  <c r="AE448" i="1"/>
  <c r="AD448" i="1"/>
  <c r="L448" i="1"/>
  <c r="AI447" i="1"/>
  <c r="AE447" i="1"/>
  <c r="AD447" i="1"/>
  <c r="L447" i="1"/>
  <c r="AI446" i="1"/>
  <c r="AE446" i="1"/>
  <c r="AD446" i="1"/>
  <c r="L446" i="1"/>
  <c r="AI445" i="1"/>
  <c r="AE445" i="1"/>
  <c r="AD445" i="1"/>
  <c r="L445" i="1"/>
  <c r="AI444" i="1"/>
  <c r="AE444" i="1"/>
  <c r="AD444" i="1"/>
  <c r="L444" i="1"/>
  <c r="AI443" i="1"/>
  <c r="AE443" i="1"/>
  <c r="AD443" i="1"/>
  <c r="L443" i="1"/>
  <c r="AI442" i="1"/>
  <c r="AE442" i="1"/>
  <c r="AD442" i="1"/>
  <c r="L442" i="1"/>
  <c r="AI441" i="1"/>
  <c r="AE441" i="1"/>
  <c r="AD441" i="1"/>
  <c r="L441" i="1"/>
  <c r="AI440" i="1"/>
  <c r="AE440" i="1"/>
  <c r="AD440" i="1"/>
  <c r="L440" i="1"/>
  <c r="AI439" i="1"/>
  <c r="AE439" i="1"/>
  <c r="AD439" i="1"/>
  <c r="L439" i="1"/>
  <c r="AI438" i="1"/>
  <c r="AE438" i="1"/>
  <c r="AD438" i="1"/>
  <c r="L438" i="1"/>
  <c r="AI437" i="1"/>
  <c r="AE437" i="1"/>
  <c r="AD437" i="1"/>
  <c r="L437" i="1"/>
  <c r="AI436" i="1"/>
  <c r="AE436" i="1"/>
  <c r="AD436" i="1"/>
  <c r="L436" i="1"/>
  <c r="AI435" i="1"/>
  <c r="AE435" i="1"/>
  <c r="AD435" i="1"/>
  <c r="L435" i="1"/>
  <c r="AI434" i="1"/>
  <c r="AE434" i="1"/>
  <c r="AD434" i="1"/>
  <c r="L434" i="1"/>
  <c r="AI433" i="1"/>
  <c r="AE433" i="1"/>
  <c r="AD433" i="1"/>
  <c r="L433" i="1"/>
  <c r="AI432" i="1"/>
  <c r="AE432" i="1"/>
  <c r="AD432" i="1"/>
  <c r="L432" i="1"/>
  <c r="AI431" i="1"/>
  <c r="AE431" i="1"/>
  <c r="AD431" i="1"/>
  <c r="L431" i="1"/>
  <c r="AI430" i="1"/>
  <c r="AE430" i="1"/>
  <c r="AD430" i="1"/>
  <c r="L430" i="1"/>
  <c r="AI429" i="1"/>
  <c r="AE429" i="1"/>
  <c r="AD429" i="1"/>
  <c r="L429" i="1"/>
  <c r="AI428" i="1"/>
  <c r="AE428" i="1"/>
  <c r="AD428" i="1"/>
  <c r="AF428" i="1" s="1"/>
  <c r="L428" i="1"/>
  <c r="AI427" i="1"/>
  <c r="AE427" i="1"/>
  <c r="AD427" i="1"/>
  <c r="L427" i="1"/>
  <c r="AI426" i="1"/>
  <c r="AE426" i="1"/>
  <c r="AD426" i="1"/>
  <c r="L426" i="1"/>
  <c r="AI425" i="1"/>
  <c r="AE425" i="1"/>
  <c r="AD425" i="1"/>
  <c r="L425" i="1"/>
  <c r="AI424" i="1"/>
  <c r="AE424" i="1"/>
  <c r="AD424" i="1"/>
  <c r="L424" i="1"/>
  <c r="AI423" i="1"/>
  <c r="AE423" i="1"/>
  <c r="AD423" i="1"/>
  <c r="L423" i="1"/>
  <c r="AI422" i="1"/>
  <c r="AE422" i="1"/>
  <c r="AD422" i="1"/>
  <c r="L422" i="1"/>
  <c r="AI421" i="1"/>
  <c r="AE421" i="1"/>
  <c r="AD421" i="1"/>
  <c r="L421" i="1"/>
  <c r="AI420" i="1"/>
  <c r="AE420" i="1"/>
  <c r="AD420" i="1"/>
  <c r="L420" i="1"/>
  <c r="AI419" i="1"/>
  <c r="AE419" i="1"/>
  <c r="AD419" i="1"/>
  <c r="L419" i="1"/>
  <c r="AI418" i="1"/>
  <c r="AE418" i="1"/>
  <c r="AD418" i="1"/>
  <c r="L418" i="1"/>
  <c r="AI417" i="1"/>
  <c r="AE417" i="1"/>
  <c r="AD417" i="1"/>
  <c r="AF417" i="1" s="1"/>
  <c r="L417" i="1"/>
  <c r="AI416" i="1"/>
  <c r="AE416" i="1"/>
  <c r="AD416" i="1"/>
  <c r="L416" i="1"/>
  <c r="AI415" i="1"/>
  <c r="AE415" i="1"/>
  <c r="AD415" i="1"/>
  <c r="AF415" i="1" s="1"/>
  <c r="L415" i="1"/>
  <c r="AI414" i="1"/>
  <c r="AE414" i="1"/>
  <c r="AD414" i="1"/>
  <c r="L414" i="1"/>
  <c r="AI413" i="1"/>
  <c r="AE413" i="1"/>
  <c r="AD413" i="1"/>
  <c r="L413" i="1"/>
  <c r="AI412" i="1"/>
  <c r="AE412" i="1"/>
  <c r="AD412" i="1"/>
  <c r="L412" i="1"/>
  <c r="AI411" i="1"/>
  <c r="AE411" i="1"/>
  <c r="AD411" i="1"/>
  <c r="L411" i="1"/>
  <c r="AI410" i="1"/>
  <c r="AE410" i="1"/>
  <c r="AD410" i="1"/>
  <c r="L410" i="1"/>
  <c r="AI409" i="1"/>
  <c r="AE409" i="1"/>
  <c r="AD409" i="1"/>
  <c r="AF409" i="1" s="1"/>
  <c r="L409" i="1"/>
  <c r="AI408" i="1"/>
  <c r="AE408" i="1"/>
  <c r="AD408" i="1"/>
  <c r="L408" i="1"/>
  <c r="AI407" i="1"/>
  <c r="AE407" i="1"/>
  <c r="AD407" i="1"/>
  <c r="L407" i="1"/>
  <c r="AI406" i="1"/>
  <c r="AE406" i="1"/>
  <c r="AD406" i="1"/>
  <c r="L406" i="1"/>
  <c r="AI405" i="1"/>
  <c r="AE405" i="1"/>
  <c r="AD405" i="1"/>
  <c r="AF405" i="1" s="1"/>
  <c r="L405" i="1"/>
  <c r="AI404" i="1"/>
  <c r="AE404" i="1"/>
  <c r="AD404" i="1"/>
  <c r="L404" i="1"/>
  <c r="AI403" i="1"/>
  <c r="AE403" i="1"/>
  <c r="AD403" i="1"/>
  <c r="L403" i="1"/>
  <c r="AI402" i="1"/>
  <c r="AE402" i="1"/>
  <c r="AD402" i="1"/>
  <c r="L402" i="1"/>
  <c r="AI401" i="1"/>
  <c r="AE401" i="1"/>
  <c r="AD401" i="1"/>
  <c r="AF401" i="1" s="1"/>
  <c r="L401" i="1"/>
  <c r="AI400" i="1"/>
  <c r="AE400" i="1"/>
  <c r="AD400" i="1"/>
  <c r="L400" i="1"/>
  <c r="AI399" i="1"/>
  <c r="AE399" i="1"/>
  <c r="AD399" i="1"/>
  <c r="L399" i="1"/>
  <c r="AI398" i="1"/>
  <c r="AE398" i="1"/>
  <c r="AD398" i="1"/>
  <c r="L398" i="1"/>
  <c r="AI397" i="1"/>
  <c r="AE397" i="1"/>
  <c r="AD397" i="1"/>
  <c r="L397" i="1"/>
  <c r="AI396" i="1"/>
  <c r="AE396" i="1"/>
  <c r="AD396" i="1"/>
  <c r="AF396" i="1" s="1"/>
  <c r="L396" i="1"/>
  <c r="AI395" i="1"/>
  <c r="AE395" i="1"/>
  <c r="AD395" i="1"/>
  <c r="AF395" i="1" s="1"/>
  <c r="L395" i="1"/>
  <c r="AI394" i="1"/>
  <c r="AE394" i="1"/>
  <c r="AD394" i="1"/>
  <c r="L394" i="1"/>
  <c r="AI393" i="1"/>
  <c r="AE393" i="1"/>
  <c r="AD393" i="1"/>
  <c r="AF393" i="1" s="1"/>
  <c r="L393" i="1"/>
  <c r="AI392" i="1"/>
  <c r="AE392" i="1"/>
  <c r="AD392" i="1"/>
  <c r="L392" i="1"/>
  <c r="AI391" i="1"/>
  <c r="AE391" i="1"/>
  <c r="AD391" i="1"/>
  <c r="AF391" i="1" s="1"/>
  <c r="L391" i="1"/>
  <c r="AI390" i="1"/>
  <c r="AE390" i="1"/>
  <c r="AD390" i="1"/>
  <c r="L390" i="1"/>
  <c r="AI389" i="1"/>
  <c r="AE389" i="1"/>
  <c r="AD389" i="1"/>
  <c r="L389" i="1"/>
  <c r="AI388" i="1"/>
  <c r="AE388" i="1"/>
  <c r="AD388" i="1"/>
  <c r="L388" i="1"/>
  <c r="AI387" i="1"/>
  <c r="AE387" i="1"/>
  <c r="AD387" i="1"/>
  <c r="AF387" i="1" s="1"/>
  <c r="L387" i="1"/>
  <c r="AI386" i="1"/>
  <c r="AE386" i="1"/>
  <c r="AD386" i="1"/>
  <c r="L386" i="1"/>
  <c r="AI385" i="1"/>
  <c r="AE385" i="1"/>
  <c r="AD385" i="1"/>
  <c r="AF385" i="1" s="1"/>
  <c r="L385" i="1"/>
  <c r="AI384" i="1"/>
  <c r="AE384" i="1"/>
  <c r="AD384" i="1"/>
  <c r="L384" i="1"/>
  <c r="AI383" i="1"/>
  <c r="AE383" i="1"/>
  <c r="AD383" i="1"/>
  <c r="L383" i="1"/>
  <c r="AI382" i="1"/>
  <c r="AE382" i="1"/>
  <c r="AD382" i="1"/>
  <c r="L382" i="1"/>
  <c r="AI381" i="1"/>
  <c r="AE381" i="1"/>
  <c r="AD381" i="1"/>
  <c r="L381" i="1"/>
  <c r="AI380" i="1"/>
  <c r="AE380" i="1"/>
  <c r="AD380" i="1"/>
  <c r="L380" i="1"/>
  <c r="AI379" i="1"/>
  <c r="AE379" i="1"/>
  <c r="AD379" i="1"/>
  <c r="L379" i="1"/>
  <c r="AI378" i="1"/>
  <c r="AE378" i="1"/>
  <c r="AD378" i="1"/>
  <c r="L378" i="1"/>
  <c r="AI377" i="1"/>
  <c r="AE377" i="1"/>
  <c r="AD377" i="1"/>
  <c r="AF377" i="1" s="1"/>
  <c r="L377" i="1"/>
  <c r="AI376" i="1"/>
  <c r="AE376" i="1"/>
  <c r="AD376" i="1"/>
  <c r="L376" i="1"/>
  <c r="AI375" i="1"/>
  <c r="AE375" i="1"/>
  <c r="AD375" i="1"/>
  <c r="L375" i="1"/>
  <c r="AI374" i="1"/>
  <c r="AE374" i="1"/>
  <c r="AD374" i="1"/>
  <c r="AF374" i="1" s="1"/>
  <c r="L374" i="1"/>
  <c r="AI373" i="1"/>
  <c r="AE373" i="1"/>
  <c r="AD373" i="1"/>
  <c r="L373" i="1"/>
  <c r="AI372" i="1"/>
  <c r="AE372" i="1"/>
  <c r="AD372" i="1"/>
  <c r="AF372" i="1" s="1"/>
  <c r="L372" i="1"/>
  <c r="AI371" i="1"/>
  <c r="AE371" i="1"/>
  <c r="AD371" i="1"/>
  <c r="L371" i="1"/>
  <c r="AI370" i="1"/>
  <c r="AE370" i="1"/>
  <c r="AD370" i="1"/>
  <c r="L370" i="1"/>
  <c r="AI369" i="1"/>
  <c r="AE369" i="1"/>
  <c r="AD369" i="1"/>
  <c r="L369" i="1"/>
  <c r="AI368" i="1"/>
  <c r="AE368" i="1"/>
  <c r="AD368" i="1"/>
  <c r="L368" i="1"/>
  <c r="AI367" i="1"/>
  <c r="AE367" i="1"/>
  <c r="AD367" i="1"/>
  <c r="L367" i="1"/>
  <c r="AI366" i="1"/>
  <c r="AE366" i="1"/>
  <c r="AD366" i="1"/>
  <c r="AF366" i="1" s="1"/>
  <c r="L366" i="1"/>
  <c r="AI365" i="1"/>
  <c r="AE365" i="1"/>
  <c r="AD365" i="1"/>
  <c r="L365" i="1"/>
  <c r="AI364" i="1"/>
  <c r="AE364" i="1"/>
  <c r="AD364" i="1"/>
  <c r="AF364" i="1" s="1"/>
  <c r="L364" i="1"/>
  <c r="AI363" i="1"/>
  <c r="AE363" i="1"/>
  <c r="AD363" i="1"/>
  <c r="L363" i="1"/>
  <c r="AI362" i="1"/>
  <c r="AE362" i="1"/>
  <c r="AD362" i="1"/>
  <c r="AF362" i="1" s="1"/>
  <c r="L362" i="1"/>
  <c r="AI361" i="1"/>
  <c r="AE361" i="1"/>
  <c r="AD361" i="1"/>
  <c r="L361" i="1"/>
  <c r="AI360" i="1"/>
  <c r="AE360" i="1"/>
  <c r="AD360" i="1"/>
  <c r="L360" i="1"/>
  <c r="AI359" i="1"/>
  <c r="AE359" i="1"/>
  <c r="AD359" i="1"/>
  <c r="L359" i="1"/>
  <c r="AI358" i="1"/>
  <c r="AE358" i="1"/>
  <c r="AD358" i="1"/>
  <c r="AF358" i="1" s="1"/>
  <c r="L358" i="1"/>
  <c r="AI357" i="1"/>
  <c r="AE357" i="1"/>
  <c r="AD357" i="1"/>
  <c r="L357" i="1"/>
  <c r="AI356" i="1"/>
  <c r="AE356" i="1"/>
  <c r="AD356" i="1"/>
  <c r="L356" i="1"/>
  <c r="AI355" i="1"/>
  <c r="AE355" i="1"/>
  <c r="AD355" i="1"/>
  <c r="L355" i="1"/>
  <c r="AI354" i="1"/>
  <c r="AE354" i="1"/>
  <c r="AD354" i="1"/>
  <c r="L354" i="1"/>
  <c r="AI353" i="1"/>
  <c r="AE353" i="1"/>
  <c r="AD353" i="1"/>
  <c r="AF353" i="1" s="1"/>
  <c r="L353" i="1"/>
  <c r="AI352" i="1"/>
  <c r="AE352" i="1"/>
  <c r="AD352" i="1"/>
  <c r="L352" i="1"/>
  <c r="AI351" i="1"/>
  <c r="AE351" i="1"/>
  <c r="AD351" i="1"/>
  <c r="L351" i="1"/>
  <c r="AI350" i="1"/>
  <c r="AE350" i="1"/>
  <c r="AD350" i="1"/>
  <c r="L350" i="1"/>
  <c r="AI349" i="1"/>
  <c r="AE349" i="1"/>
  <c r="AD349" i="1"/>
  <c r="L349" i="1"/>
  <c r="AI348" i="1"/>
  <c r="AE348" i="1"/>
  <c r="AD348" i="1"/>
  <c r="L348" i="1"/>
  <c r="AI347" i="1"/>
  <c r="AE347" i="1"/>
  <c r="AD347" i="1"/>
  <c r="L347" i="1"/>
  <c r="AI346" i="1"/>
  <c r="AE346" i="1"/>
  <c r="AD346" i="1"/>
  <c r="L346" i="1"/>
  <c r="AI345" i="1"/>
  <c r="AE345" i="1"/>
  <c r="AD345" i="1"/>
  <c r="AF345" i="1" s="1"/>
  <c r="L345" i="1"/>
  <c r="AI344" i="1"/>
  <c r="AE344" i="1"/>
  <c r="AD344" i="1"/>
  <c r="L344" i="1"/>
  <c r="AI343" i="1"/>
  <c r="AE343" i="1"/>
  <c r="AD343" i="1"/>
  <c r="L343" i="1"/>
  <c r="AI342" i="1"/>
  <c r="AE342" i="1"/>
  <c r="AD342" i="1"/>
  <c r="AF342" i="1" s="1"/>
  <c r="L342" i="1"/>
  <c r="AI341" i="1"/>
  <c r="AE341" i="1"/>
  <c r="AD341" i="1"/>
  <c r="L341" i="1"/>
  <c r="AI340" i="1"/>
  <c r="AE340" i="1"/>
  <c r="AD340" i="1"/>
  <c r="L340" i="1"/>
  <c r="AI339" i="1"/>
  <c r="AE339" i="1"/>
  <c r="AD339" i="1"/>
  <c r="L339" i="1"/>
  <c r="AI338" i="1"/>
  <c r="AE338" i="1"/>
  <c r="AD338" i="1"/>
  <c r="L338" i="1"/>
  <c r="AI337" i="1"/>
  <c r="AE337" i="1"/>
  <c r="AD337" i="1"/>
  <c r="L337" i="1"/>
  <c r="AI336" i="1"/>
  <c r="AE336" i="1"/>
  <c r="AD336" i="1"/>
  <c r="L336" i="1"/>
  <c r="AI335" i="1"/>
  <c r="AE335" i="1"/>
  <c r="AD335" i="1"/>
  <c r="L335" i="1"/>
  <c r="AI334" i="1"/>
  <c r="AE334" i="1"/>
  <c r="AD334" i="1"/>
  <c r="L334" i="1"/>
  <c r="AI333" i="1"/>
  <c r="AE333" i="1"/>
  <c r="AD333" i="1"/>
  <c r="L333" i="1"/>
  <c r="AI332" i="1"/>
  <c r="AE332" i="1"/>
  <c r="AD332" i="1"/>
  <c r="L332" i="1"/>
  <c r="AI331" i="1"/>
  <c r="AE331" i="1"/>
  <c r="AD331" i="1"/>
  <c r="L331" i="1"/>
  <c r="AI330" i="1"/>
  <c r="AE330" i="1"/>
  <c r="AD330" i="1"/>
  <c r="L330" i="1"/>
  <c r="AI329" i="1"/>
  <c r="AE329" i="1"/>
  <c r="AD329" i="1"/>
  <c r="L329" i="1"/>
  <c r="AI328" i="1"/>
  <c r="AE328" i="1"/>
  <c r="AD328" i="1"/>
  <c r="L328" i="1"/>
  <c r="AI327" i="1"/>
  <c r="AE327" i="1"/>
  <c r="AD327" i="1"/>
  <c r="L327" i="1"/>
  <c r="AI326" i="1"/>
  <c r="AE326" i="1"/>
  <c r="AD326" i="1"/>
  <c r="L326" i="1"/>
  <c r="AI325" i="1"/>
  <c r="AE325" i="1"/>
  <c r="AD325" i="1"/>
  <c r="L325" i="1"/>
  <c r="AI324" i="1"/>
  <c r="AE324" i="1"/>
  <c r="AD324" i="1"/>
  <c r="L324" i="1"/>
  <c r="AI323" i="1"/>
  <c r="AE323" i="1"/>
  <c r="AD323" i="1"/>
  <c r="L323" i="1"/>
  <c r="AI322" i="1"/>
  <c r="AE322" i="1"/>
  <c r="AD322" i="1"/>
  <c r="L322" i="1"/>
  <c r="AI321" i="1"/>
  <c r="AE321" i="1"/>
  <c r="AD321" i="1"/>
  <c r="L321" i="1"/>
  <c r="AI320" i="1"/>
  <c r="AE320" i="1"/>
  <c r="AD320" i="1"/>
  <c r="L320" i="1"/>
  <c r="AI319" i="1"/>
  <c r="AE319" i="1"/>
  <c r="AD319" i="1"/>
  <c r="L319" i="1"/>
  <c r="AI318" i="1"/>
  <c r="AE318" i="1"/>
  <c r="AD318" i="1"/>
  <c r="L318" i="1"/>
  <c r="AI317" i="1"/>
  <c r="AE317" i="1"/>
  <c r="AD317" i="1"/>
  <c r="L317" i="1"/>
  <c r="AI316" i="1"/>
  <c r="AE316" i="1"/>
  <c r="AD316" i="1"/>
  <c r="L316" i="1"/>
  <c r="AI315" i="1"/>
  <c r="AE315" i="1"/>
  <c r="AD315" i="1"/>
  <c r="L315" i="1"/>
  <c r="AI314" i="1"/>
  <c r="AE314" i="1"/>
  <c r="AD314" i="1"/>
  <c r="L314" i="1"/>
  <c r="AI313" i="1"/>
  <c r="AE313" i="1"/>
  <c r="AD313" i="1"/>
  <c r="L313" i="1"/>
  <c r="AI312" i="1"/>
  <c r="AE312" i="1"/>
  <c r="AD312" i="1"/>
  <c r="L312" i="1"/>
  <c r="AI311" i="1"/>
  <c r="AE311" i="1"/>
  <c r="AD311" i="1"/>
  <c r="L311" i="1"/>
  <c r="AI310" i="1"/>
  <c r="AE310" i="1"/>
  <c r="AD310" i="1"/>
  <c r="L310" i="1"/>
  <c r="AI309" i="1"/>
  <c r="AE309" i="1"/>
  <c r="AD309" i="1"/>
  <c r="L309" i="1"/>
  <c r="AI308" i="1"/>
  <c r="AE308" i="1"/>
  <c r="AD308" i="1"/>
  <c r="L308" i="1"/>
  <c r="AI307" i="1"/>
  <c r="AE307" i="1"/>
  <c r="AD307" i="1"/>
  <c r="L307" i="1"/>
  <c r="AI306" i="1"/>
  <c r="AE306" i="1"/>
  <c r="AD306" i="1"/>
  <c r="L306" i="1"/>
  <c r="AI305" i="1"/>
  <c r="AE305" i="1"/>
  <c r="AD305" i="1"/>
  <c r="L305" i="1"/>
  <c r="AI304" i="1"/>
  <c r="AE304" i="1"/>
  <c r="AD304" i="1"/>
  <c r="L304" i="1"/>
  <c r="AI303" i="1"/>
  <c r="AE303" i="1"/>
  <c r="AD303" i="1"/>
  <c r="L303" i="1"/>
  <c r="AI302" i="1"/>
  <c r="AE302" i="1"/>
  <c r="AD302" i="1"/>
  <c r="L302" i="1"/>
  <c r="AI301" i="1"/>
  <c r="AE301" i="1"/>
  <c r="AD301" i="1"/>
  <c r="L301" i="1"/>
  <c r="AI300" i="1"/>
  <c r="AE300" i="1"/>
  <c r="AD300" i="1"/>
  <c r="L300" i="1"/>
  <c r="AI299" i="1"/>
  <c r="AE299" i="1"/>
  <c r="AD299" i="1"/>
  <c r="L299" i="1"/>
  <c r="AI298" i="1"/>
  <c r="AE298" i="1"/>
  <c r="AD298" i="1"/>
  <c r="L298" i="1"/>
  <c r="AI297" i="1"/>
  <c r="AE297" i="1"/>
  <c r="AD297" i="1"/>
  <c r="L297" i="1"/>
  <c r="AI296" i="1"/>
  <c r="AE296" i="1"/>
  <c r="AD296" i="1"/>
  <c r="L296" i="1"/>
  <c r="AI295" i="1"/>
  <c r="AE295" i="1"/>
  <c r="AD295" i="1"/>
  <c r="L295" i="1"/>
  <c r="AI294" i="1"/>
  <c r="AE294" i="1"/>
  <c r="AD294" i="1"/>
  <c r="L294" i="1"/>
  <c r="AI293" i="1"/>
  <c r="AE293" i="1"/>
  <c r="AD293" i="1"/>
  <c r="L293" i="1"/>
  <c r="AI292" i="1"/>
  <c r="AE292" i="1"/>
  <c r="AD292" i="1"/>
  <c r="L292" i="1"/>
  <c r="AI291" i="1"/>
  <c r="AE291" i="1"/>
  <c r="AD291" i="1"/>
  <c r="L291" i="1"/>
  <c r="AI290" i="1"/>
  <c r="AE290" i="1"/>
  <c r="AD290" i="1"/>
  <c r="L290" i="1"/>
  <c r="AI289" i="1"/>
  <c r="AE289" i="1"/>
  <c r="AD289" i="1"/>
  <c r="L289" i="1"/>
  <c r="AI288" i="1"/>
  <c r="AE288" i="1"/>
  <c r="AD288" i="1"/>
  <c r="L288" i="1"/>
  <c r="AI287" i="1"/>
  <c r="AE287" i="1"/>
  <c r="AD287" i="1"/>
  <c r="L287" i="1"/>
  <c r="AI286" i="1"/>
  <c r="AE286" i="1"/>
  <c r="AD286" i="1"/>
  <c r="L286" i="1"/>
  <c r="AI285" i="1"/>
  <c r="AE285" i="1"/>
  <c r="AD285" i="1"/>
  <c r="L285" i="1"/>
  <c r="AI284" i="1"/>
  <c r="AE284" i="1"/>
  <c r="AD284" i="1"/>
  <c r="L284" i="1"/>
  <c r="AI283" i="1"/>
  <c r="AE283" i="1"/>
  <c r="AD283" i="1"/>
  <c r="L283" i="1"/>
  <c r="AI282" i="1"/>
  <c r="AE282" i="1"/>
  <c r="AD282" i="1"/>
  <c r="L282" i="1"/>
  <c r="AI281" i="1"/>
  <c r="AE281" i="1"/>
  <c r="AD281" i="1"/>
  <c r="L281" i="1"/>
  <c r="AI280" i="1"/>
  <c r="AE280" i="1"/>
  <c r="AD280" i="1"/>
  <c r="L280" i="1"/>
  <c r="AI279" i="1"/>
  <c r="AE279" i="1"/>
  <c r="AD279" i="1"/>
  <c r="L279" i="1"/>
  <c r="AI278" i="1"/>
  <c r="AE278" i="1"/>
  <c r="AD278" i="1"/>
  <c r="AF278" i="1" s="1"/>
  <c r="L278" i="1"/>
  <c r="AI277" i="1"/>
  <c r="AE277" i="1"/>
  <c r="AD277" i="1"/>
  <c r="L277" i="1"/>
  <c r="AI276" i="1"/>
  <c r="AE276" i="1"/>
  <c r="AD276" i="1"/>
  <c r="AF276" i="1" s="1"/>
  <c r="L276" i="1"/>
  <c r="AI275" i="1"/>
  <c r="AE275" i="1"/>
  <c r="AD275" i="1"/>
  <c r="L275" i="1"/>
  <c r="AI274" i="1"/>
  <c r="AE274" i="1"/>
  <c r="AD274" i="1"/>
  <c r="AF274" i="1" s="1"/>
  <c r="L274" i="1"/>
  <c r="AI273" i="1"/>
  <c r="AE273" i="1"/>
  <c r="AD273" i="1"/>
  <c r="L273" i="1"/>
  <c r="AI272" i="1"/>
  <c r="AE272" i="1"/>
  <c r="AD272" i="1"/>
  <c r="L272" i="1"/>
  <c r="AI271" i="1"/>
  <c r="AE271" i="1"/>
  <c r="AD271" i="1"/>
  <c r="L271" i="1"/>
  <c r="AI270" i="1"/>
  <c r="AE270" i="1"/>
  <c r="AD270" i="1"/>
  <c r="AF270" i="1" s="1"/>
  <c r="L270" i="1"/>
  <c r="AI269" i="1"/>
  <c r="AE269" i="1"/>
  <c r="AD269" i="1"/>
  <c r="L269" i="1"/>
  <c r="AI268" i="1"/>
  <c r="AE268" i="1"/>
  <c r="AD268" i="1"/>
  <c r="AF268" i="1" s="1"/>
  <c r="L268" i="1"/>
  <c r="AI267" i="1"/>
  <c r="AE267" i="1"/>
  <c r="AD267" i="1"/>
  <c r="L267" i="1"/>
  <c r="AI266" i="1"/>
  <c r="AE266" i="1"/>
  <c r="AD266" i="1"/>
  <c r="L266" i="1"/>
  <c r="AI265" i="1"/>
  <c r="AE265" i="1"/>
  <c r="AD265" i="1"/>
  <c r="L265" i="1"/>
  <c r="AI264" i="1"/>
  <c r="AE264" i="1"/>
  <c r="AD264" i="1"/>
  <c r="L264" i="1"/>
  <c r="AI263" i="1"/>
  <c r="AE263" i="1"/>
  <c r="AD263" i="1"/>
  <c r="L263" i="1"/>
  <c r="AI262" i="1"/>
  <c r="AE262" i="1"/>
  <c r="AD262" i="1"/>
  <c r="L262" i="1"/>
  <c r="AI261" i="1"/>
  <c r="AE261" i="1"/>
  <c r="AD261" i="1"/>
  <c r="L261" i="1"/>
  <c r="AI260" i="1"/>
  <c r="AE260" i="1"/>
  <c r="AD260" i="1"/>
  <c r="L260" i="1"/>
  <c r="AI259" i="1"/>
  <c r="AE259" i="1"/>
  <c r="AD259" i="1"/>
  <c r="L259" i="1"/>
  <c r="AI258" i="1"/>
  <c r="AE258" i="1"/>
  <c r="AD258" i="1"/>
  <c r="L258" i="1"/>
  <c r="AI257" i="1"/>
  <c r="AE257" i="1"/>
  <c r="AD257" i="1"/>
  <c r="AF257" i="1" s="1"/>
  <c r="L257" i="1"/>
  <c r="AI256" i="1"/>
  <c r="AE256" i="1"/>
  <c r="AD256" i="1"/>
  <c r="L256" i="1"/>
  <c r="AI255" i="1"/>
  <c r="AE255" i="1"/>
  <c r="AD255" i="1"/>
  <c r="L255" i="1"/>
  <c r="AI254" i="1"/>
  <c r="AE254" i="1"/>
  <c r="AD254" i="1"/>
  <c r="L254" i="1"/>
  <c r="AI253" i="1"/>
  <c r="AE253" i="1"/>
  <c r="AD253" i="1"/>
  <c r="AF253" i="1" s="1"/>
  <c r="L253" i="1"/>
  <c r="AI252" i="1"/>
  <c r="AE252" i="1"/>
  <c r="AD252" i="1"/>
  <c r="L252" i="1"/>
  <c r="AI251" i="1"/>
  <c r="AE251" i="1"/>
  <c r="AD251" i="1"/>
  <c r="AF251" i="1" s="1"/>
  <c r="L251" i="1"/>
  <c r="AI250" i="1"/>
  <c r="AE250" i="1"/>
  <c r="AD250" i="1"/>
  <c r="L250" i="1"/>
  <c r="AI249" i="1"/>
  <c r="AE249" i="1"/>
  <c r="AD249" i="1"/>
  <c r="L249" i="1"/>
  <c r="AI248" i="1"/>
  <c r="AE248" i="1"/>
  <c r="AD248" i="1"/>
  <c r="L248" i="1"/>
  <c r="AI247" i="1"/>
  <c r="AE247" i="1"/>
  <c r="AD247" i="1"/>
  <c r="L247" i="1"/>
  <c r="AI246" i="1"/>
  <c r="AE246" i="1"/>
  <c r="AD246" i="1"/>
  <c r="L246" i="1"/>
  <c r="AI245" i="1"/>
  <c r="AE245" i="1"/>
  <c r="AD245" i="1"/>
  <c r="L245" i="1"/>
  <c r="AI244" i="1"/>
  <c r="AE244" i="1"/>
  <c r="AD244" i="1"/>
  <c r="L244" i="1"/>
  <c r="AI243" i="1"/>
  <c r="AE243" i="1"/>
  <c r="AD243" i="1"/>
  <c r="L243" i="1"/>
  <c r="AI242" i="1"/>
  <c r="AE242" i="1"/>
  <c r="AD242" i="1"/>
  <c r="L242" i="1"/>
  <c r="AI241" i="1"/>
  <c r="AE241" i="1"/>
  <c r="AD241" i="1"/>
  <c r="L241" i="1"/>
  <c r="AI240" i="1"/>
  <c r="AE240" i="1"/>
  <c r="AD240" i="1"/>
  <c r="L240" i="1"/>
  <c r="AI239" i="1"/>
  <c r="AE239" i="1"/>
  <c r="AD239" i="1"/>
  <c r="L239" i="1"/>
  <c r="AI238" i="1"/>
  <c r="AE238" i="1"/>
  <c r="AD238" i="1"/>
  <c r="AF238" i="1" s="1"/>
  <c r="L238" i="1"/>
  <c r="AI237" i="1"/>
  <c r="AE237" i="1"/>
  <c r="AD237" i="1"/>
  <c r="L237" i="1"/>
  <c r="AI236" i="1"/>
  <c r="AE236" i="1"/>
  <c r="AD236" i="1"/>
  <c r="L236" i="1"/>
  <c r="AI235" i="1"/>
  <c r="AE235" i="1"/>
  <c r="AD235" i="1"/>
  <c r="L235" i="1"/>
  <c r="AI234" i="1"/>
  <c r="AE234" i="1"/>
  <c r="AD234" i="1"/>
  <c r="L234" i="1"/>
  <c r="AI233" i="1"/>
  <c r="AE233" i="1"/>
  <c r="AD233" i="1"/>
  <c r="L233" i="1"/>
  <c r="AI232" i="1"/>
  <c r="AE232" i="1"/>
  <c r="AD232" i="1"/>
  <c r="L232" i="1"/>
  <c r="AI231" i="1"/>
  <c r="AE231" i="1"/>
  <c r="AD231" i="1"/>
  <c r="L231" i="1"/>
  <c r="AI230" i="1"/>
  <c r="AE230" i="1"/>
  <c r="AD230" i="1"/>
  <c r="AF230" i="1" s="1"/>
  <c r="L230" i="1"/>
  <c r="AI229" i="1"/>
  <c r="AE229" i="1"/>
  <c r="AD229" i="1"/>
  <c r="AF229" i="1" s="1"/>
  <c r="L229" i="1"/>
  <c r="AI228" i="1"/>
  <c r="AE228" i="1"/>
  <c r="AD228" i="1"/>
  <c r="L228" i="1"/>
  <c r="AI227" i="1"/>
  <c r="AE227" i="1"/>
  <c r="AD227" i="1"/>
  <c r="AF227" i="1" s="1"/>
  <c r="L227" i="1"/>
  <c r="AI226" i="1"/>
  <c r="AE226" i="1"/>
  <c r="AD226" i="1"/>
  <c r="L226" i="1"/>
  <c r="AI225" i="1"/>
  <c r="AE225" i="1"/>
  <c r="AD225" i="1"/>
  <c r="L225" i="1"/>
  <c r="AI224" i="1"/>
  <c r="AE224" i="1"/>
  <c r="AD224" i="1"/>
  <c r="L224" i="1"/>
  <c r="AI223" i="1"/>
  <c r="AE223" i="1"/>
  <c r="AD223" i="1"/>
  <c r="AF223" i="1" s="1"/>
  <c r="L223" i="1"/>
  <c r="AI222" i="1"/>
  <c r="AE222" i="1"/>
  <c r="AD222" i="1"/>
  <c r="L222" i="1"/>
  <c r="AI221" i="1"/>
  <c r="AE221" i="1"/>
  <c r="AD221" i="1"/>
  <c r="AF221" i="1" s="1"/>
  <c r="L221" i="1"/>
  <c r="AI220" i="1"/>
  <c r="AE220" i="1"/>
  <c r="AD220" i="1"/>
  <c r="L220" i="1"/>
  <c r="AI219" i="1"/>
  <c r="AE219" i="1"/>
  <c r="AD219" i="1"/>
  <c r="AF219" i="1" s="1"/>
  <c r="L219" i="1"/>
  <c r="AI218" i="1"/>
  <c r="AE218" i="1"/>
  <c r="AD218" i="1"/>
  <c r="L218" i="1"/>
  <c r="AI217" i="1"/>
  <c r="AE217" i="1"/>
  <c r="AD217" i="1"/>
  <c r="L217" i="1"/>
  <c r="AI216" i="1"/>
  <c r="AE216" i="1"/>
  <c r="AD216" i="1"/>
  <c r="L216" i="1"/>
  <c r="AI215" i="1"/>
  <c r="AE215" i="1"/>
  <c r="AD215" i="1"/>
  <c r="AF215" i="1" s="1"/>
  <c r="L215" i="1"/>
  <c r="AI214" i="1"/>
  <c r="AE214" i="1"/>
  <c r="AD214" i="1"/>
  <c r="L214" i="1"/>
  <c r="AI213" i="1"/>
  <c r="AE213" i="1"/>
  <c r="AD213" i="1"/>
  <c r="AF213" i="1" s="1"/>
  <c r="L213" i="1"/>
  <c r="AI212" i="1"/>
  <c r="AE212" i="1"/>
  <c r="AD212" i="1"/>
  <c r="L212" i="1"/>
  <c r="AI211" i="1"/>
  <c r="AE211" i="1"/>
  <c r="AD211" i="1"/>
  <c r="AF211" i="1" s="1"/>
  <c r="L211" i="1"/>
  <c r="AI210" i="1"/>
  <c r="AE210" i="1"/>
  <c r="AD210" i="1"/>
  <c r="L210" i="1"/>
  <c r="AI209" i="1"/>
  <c r="AE209" i="1"/>
  <c r="AD209" i="1"/>
  <c r="L209" i="1"/>
  <c r="AI208" i="1"/>
  <c r="AE208" i="1"/>
  <c r="AD208" i="1"/>
  <c r="L208" i="1"/>
  <c r="AI207" i="1"/>
  <c r="AE207" i="1"/>
  <c r="AD207" i="1"/>
  <c r="AF207" i="1" s="1"/>
  <c r="L207" i="1"/>
  <c r="AI206" i="1"/>
  <c r="AE206" i="1"/>
  <c r="AD206" i="1"/>
  <c r="L206" i="1"/>
  <c r="AI205" i="1"/>
  <c r="AE205" i="1"/>
  <c r="AD205" i="1"/>
  <c r="AF205" i="1" s="1"/>
  <c r="L205" i="1"/>
  <c r="AI204" i="1"/>
  <c r="AE204" i="1"/>
  <c r="AD204" i="1"/>
  <c r="L204" i="1"/>
  <c r="AI203" i="1"/>
  <c r="AE203" i="1"/>
  <c r="AD203" i="1"/>
  <c r="AF203" i="1" s="1"/>
  <c r="L203" i="1"/>
  <c r="AI202" i="1"/>
  <c r="AE202" i="1"/>
  <c r="AD202" i="1"/>
  <c r="L202" i="1"/>
  <c r="AI201" i="1"/>
  <c r="AE201" i="1"/>
  <c r="AD201" i="1"/>
  <c r="AF201" i="1" s="1"/>
  <c r="L201" i="1"/>
  <c r="AI200" i="1"/>
  <c r="AE200" i="1"/>
  <c r="AD200" i="1"/>
  <c r="L200" i="1"/>
  <c r="AI199" i="1"/>
  <c r="AE199" i="1"/>
  <c r="AD199" i="1"/>
  <c r="AF199" i="1" s="1"/>
  <c r="L199" i="1"/>
  <c r="AI198" i="1"/>
  <c r="AE198" i="1"/>
  <c r="AD198" i="1"/>
  <c r="L198" i="1"/>
  <c r="AI197" i="1"/>
  <c r="L197" i="1"/>
  <c r="AI196" i="1"/>
  <c r="L196" i="1"/>
  <c r="AI195" i="1"/>
  <c r="L195" i="1"/>
  <c r="AI194" i="1"/>
  <c r="AE194" i="1"/>
  <c r="AD194" i="1"/>
  <c r="L194" i="1"/>
  <c r="AI193" i="1"/>
  <c r="AE193" i="1"/>
  <c r="AD193" i="1"/>
  <c r="L193" i="1"/>
  <c r="AI192" i="1"/>
  <c r="AE192" i="1"/>
  <c r="AD192" i="1"/>
  <c r="L192" i="1"/>
  <c r="AI191" i="1"/>
  <c r="AE191" i="1"/>
  <c r="AD191" i="1"/>
  <c r="AF191" i="1" s="1"/>
  <c r="L191" i="1"/>
  <c r="AI190" i="1"/>
  <c r="AE190" i="1"/>
  <c r="AD190" i="1"/>
  <c r="L190" i="1"/>
  <c r="AI189" i="1"/>
  <c r="AE189" i="1"/>
  <c r="AD189" i="1"/>
  <c r="L189" i="1"/>
  <c r="AI188" i="1"/>
  <c r="AE188" i="1"/>
  <c r="AD188" i="1"/>
  <c r="L188" i="1"/>
  <c r="AI187" i="1"/>
  <c r="AE187" i="1"/>
  <c r="AD187" i="1"/>
  <c r="L187" i="1"/>
  <c r="AI186" i="1"/>
  <c r="AE186" i="1"/>
  <c r="AD186" i="1"/>
  <c r="AF186" i="1" s="1"/>
  <c r="L186" i="1"/>
  <c r="AI185" i="1"/>
  <c r="AE185" i="1"/>
  <c r="AD185" i="1"/>
  <c r="L185" i="1"/>
  <c r="AI184" i="1"/>
  <c r="AE184" i="1"/>
  <c r="AD184" i="1"/>
  <c r="AF184" i="1" s="1"/>
  <c r="L184" i="1"/>
  <c r="AI183" i="1"/>
  <c r="AE183" i="1"/>
  <c r="AD183" i="1"/>
  <c r="L183" i="1"/>
  <c r="AI182" i="1"/>
  <c r="AE182" i="1"/>
  <c r="AD182" i="1"/>
  <c r="L182" i="1"/>
  <c r="AI181" i="1"/>
  <c r="AE181" i="1"/>
  <c r="AD181" i="1"/>
  <c r="L181" i="1"/>
  <c r="AI180" i="1"/>
  <c r="AE180" i="1"/>
  <c r="AD180" i="1"/>
  <c r="L180" i="1"/>
  <c r="AI179" i="1"/>
  <c r="AE179" i="1"/>
  <c r="AD179" i="1"/>
  <c r="L179" i="1"/>
  <c r="AI178" i="1"/>
  <c r="AE178" i="1"/>
  <c r="AD178" i="1"/>
  <c r="L178" i="1"/>
  <c r="AI177" i="1"/>
  <c r="AE177" i="1"/>
  <c r="AD177" i="1"/>
  <c r="L177" i="1"/>
  <c r="AI176" i="1"/>
  <c r="AE176" i="1"/>
  <c r="AD176" i="1"/>
  <c r="L176" i="1"/>
  <c r="AI175" i="1"/>
  <c r="AE175" i="1"/>
  <c r="AD175" i="1"/>
  <c r="L175" i="1"/>
  <c r="AI174" i="1"/>
  <c r="AE174" i="1"/>
  <c r="AD174" i="1"/>
  <c r="L174" i="1"/>
  <c r="AI173" i="1"/>
  <c r="AE173" i="1"/>
  <c r="AD173" i="1"/>
  <c r="L173" i="1"/>
  <c r="AI172" i="1"/>
  <c r="AE172" i="1"/>
  <c r="AD172" i="1"/>
  <c r="L172" i="1"/>
  <c r="AI171" i="1"/>
  <c r="AE171" i="1"/>
  <c r="AD171" i="1"/>
  <c r="L171" i="1"/>
  <c r="AI170" i="1"/>
  <c r="AE170" i="1"/>
  <c r="AD170" i="1"/>
  <c r="L170" i="1"/>
  <c r="AI169" i="1"/>
  <c r="AE169" i="1"/>
  <c r="AD169" i="1"/>
  <c r="L169" i="1"/>
  <c r="AI168" i="1"/>
  <c r="AE168" i="1"/>
  <c r="AD168" i="1"/>
  <c r="L168" i="1"/>
  <c r="AI167" i="1"/>
  <c r="AE167" i="1"/>
  <c r="AD167" i="1"/>
  <c r="L167" i="1"/>
  <c r="AI166" i="1"/>
  <c r="AE166" i="1"/>
  <c r="AD166" i="1"/>
  <c r="L166" i="1"/>
  <c r="AI165" i="1"/>
  <c r="AE165" i="1"/>
  <c r="AD165" i="1"/>
  <c r="L165" i="1"/>
  <c r="AI164" i="1"/>
  <c r="AE164" i="1"/>
  <c r="AD164" i="1"/>
  <c r="L164" i="1"/>
  <c r="AI163" i="1"/>
  <c r="AE163" i="1"/>
  <c r="AD163" i="1"/>
  <c r="L163" i="1"/>
  <c r="AI162" i="1"/>
  <c r="AE162" i="1"/>
  <c r="AD162" i="1"/>
  <c r="L162" i="1"/>
  <c r="AI161" i="1"/>
  <c r="AE161" i="1"/>
  <c r="AD161" i="1"/>
  <c r="L161" i="1"/>
  <c r="AI160" i="1"/>
  <c r="AE160" i="1"/>
  <c r="AD160" i="1"/>
  <c r="L160" i="1"/>
  <c r="AI159" i="1"/>
  <c r="AE159" i="1"/>
  <c r="AD159" i="1"/>
  <c r="L159" i="1"/>
  <c r="AI158" i="1"/>
  <c r="AE158" i="1"/>
  <c r="AD158" i="1"/>
  <c r="L158" i="1"/>
  <c r="AI157" i="1"/>
  <c r="AE157" i="1"/>
  <c r="AD157" i="1"/>
  <c r="L157" i="1"/>
  <c r="AI156" i="1"/>
  <c r="AE156" i="1"/>
  <c r="AD156" i="1"/>
  <c r="L156" i="1"/>
  <c r="AI155" i="1"/>
  <c r="AE155" i="1"/>
  <c r="AD155" i="1"/>
  <c r="L155" i="1"/>
  <c r="AI154" i="1"/>
  <c r="AE154" i="1"/>
  <c r="AD154" i="1"/>
  <c r="L154" i="1"/>
  <c r="AI153" i="1"/>
  <c r="AE153" i="1"/>
  <c r="AD153" i="1"/>
  <c r="L153" i="1"/>
  <c r="AI152" i="1"/>
  <c r="AE152" i="1"/>
  <c r="AD152" i="1"/>
  <c r="L152" i="1"/>
  <c r="AI151" i="1"/>
  <c r="AE151" i="1"/>
  <c r="AD151" i="1"/>
  <c r="L151" i="1"/>
  <c r="AI150" i="1"/>
  <c r="AE150" i="1"/>
  <c r="AD150" i="1"/>
  <c r="L150" i="1"/>
  <c r="AI149" i="1"/>
  <c r="AE149" i="1"/>
  <c r="AD149" i="1"/>
  <c r="L149" i="1"/>
  <c r="AI148" i="1"/>
  <c r="AE148" i="1"/>
  <c r="AD148" i="1"/>
  <c r="L148" i="1"/>
  <c r="AI147" i="1"/>
  <c r="AE147" i="1"/>
  <c r="AD147" i="1"/>
  <c r="L147" i="1"/>
  <c r="AI146" i="1"/>
  <c r="AE146" i="1"/>
  <c r="AD146" i="1"/>
  <c r="L146" i="1"/>
  <c r="AI145" i="1"/>
  <c r="AE145" i="1"/>
  <c r="AD145" i="1"/>
  <c r="L145" i="1"/>
  <c r="AI144" i="1"/>
  <c r="AE144" i="1"/>
  <c r="AD144" i="1"/>
  <c r="L144" i="1"/>
  <c r="AI143" i="1"/>
  <c r="AE143" i="1"/>
  <c r="AD143" i="1"/>
  <c r="L143" i="1"/>
  <c r="AI142" i="1"/>
  <c r="AE142" i="1"/>
  <c r="AD142" i="1"/>
  <c r="L142" i="1"/>
  <c r="AI141" i="1"/>
  <c r="AE141" i="1"/>
  <c r="AD141" i="1"/>
  <c r="L141" i="1"/>
  <c r="AI140" i="1"/>
  <c r="AE140" i="1"/>
  <c r="AD140" i="1"/>
  <c r="L140" i="1"/>
  <c r="AI139" i="1"/>
  <c r="AE139" i="1"/>
  <c r="AD139" i="1"/>
  <c r="L139" i="1"/>
  <c r="AI138" i="1"/>
  <c r="AE138" i="1"/>
  <c r="AD138" i="1"/>
  <c r="L138" i="1"/>
  <c r="AI137" i="1"/>
  <c r="AE137" i="1"/>
  <c r="AD137" i="1"/>
  <c r="L137" i="1"/>
  <c r="AI136" i="1"/>
  <c r="AE136" i="1"/>
  <c r="AD136" i="1"/>
  <c r="L136" i="1"/>
  <c r="AI135" i="1"/>
  <c r="AE135" i="1"/>
  <c r="AD135" i="1"/>
  <c r="L135" i="1"/>
  <c r="AI134" i="1"/>
  <c r="AE134" i="1"/>
  <c r="AD134" i="1"/>
  <c r="L134" i="1"/>
  <c r="AI133" i="1"/>
  <c r="AE133" i="1"/>
  <c r="AD133" i="1"/>
  <c r="L133" i="1"/>
  <c r="AI132" i="1"/>
  <c r="AE132" i="1"/>
  <c r="AD132" i="1"/>
  <c r="L132" i="1"/>
  <c r="AI131" i="1"/>
  <c r="AE131" i="1"/>
  <c r="AD131" i="1"/>
  <c r="L131" i="1"/>
  <c r="AI130" i="1"/>
  <c r="AE130" i="1"/>
  <c r="AD130" i="1"/>
  <c r="L130" i="1"/>
  <c r="AI129" i="1"/>
  <c r="AE129" i="1"/>
  <c r="AD129" i="1"/>
  <c r="L129" i="1"/>
  <c r="AI128" i="1"/>
  <c r="AE128" i="1"/>
  <c r="AD128" i="1"/>
  <c r="L128" i="1"/>
  <c r="AI127" i="1"/>
  <c r="AE127" i="1"/>
  <c r="AD127" i="1"/>
  <c r="L127" i="1"/>
  <c r="AI126" i="1"/>
  <c r="AE126" i="1"/>
  <c r="AD126" i="1"/>
  <c r="L126" i="1"/>
  <c r="AI125" i="1"/>
  <c r="AE125" i="1"/>
  <c r="AD125" i="1"/>
  <c r="L125" i="1"/>
  <c r="AI124" i="1"/>
  <c r="AE124" i="1"/>
  <c r="AD124" i="1"/>
  <c r="L124" i="1"/>
  <c r="AI123" i="1"/>
  <c r="AE123" i="1"/>
  <c r="AD123" i="1"/>
  <c r="L123" i="1"/>
  <c r="AI122" i="1"/>
  <c r="AE122" i="1"/>
  <c r="AD122" i="1"/>
  <c r="L122" i="1"/>
  <c r="AI121" i="1"/>
  <c r="AE121" i="1"/>
  <c r="AD121" i="1"/>
  <c r="L121" i="1"/>
  <c r="AI120" i="1"/>
  <c r="AE120" i="1"/>
  <c r="AD120" i="1"/>
  <c r="L120" i="1"/>
  <c r="AI119" i="1"/>
  <c r="AE119" i="1"/>
  <c r="AD119" i="1"/>
  <c r="L119" i="1"/>
  <c r="AI118" i="1"/>
  <c r="AE118" i="1"/>
  <c r="AD118" i="1"/>
  <c r="L118" i="1"/>
  <c r="AI117" i="1"/>
  <c r="AE117" i="1"/>
  <c r="AD117" i="1"/>
  <c r="L117" i="1"/>
  <c r="AI116" i="1"/>
  <c r="AE116" i="1"/>
  <c r="AD116" i="1"/>
  <c r="L116" i="1"/>
  <c r="AI115" i="1"/>
  <c r="AE115" i="1"/>
  <c r="AD115" i="1"/>
  <c r="L115" i="1"/>
  <c r="AI114" i="1"/>
  <c r="AE114" i="1"/>
  <c r="AD114" i="1"/>
  <c r="I114" i="1"/>
  <c r="H114" i="1"/>
  <c r="AI113" i="1"/>
  <c r="AE113" i="1"/>
  <c r="AD113" i="1"/>
  <c r="L113" i="1"/>
  <c r="AI112" i="1"/>
  <c r="AE112" i="1"/>
  <c r="AD112" i="1"/>
  <c r="L112" i="1"/>
  <c r="AI111" i="1"/>
  <c r="AE111" i="1"/>
  <c r="AD111" i="1"/>
  <c r="L111" i="1"/>
  <c r="AI110" i="1"/>
  <c r="AE110" i="1"/>
  <c r="AD110" i="1"/>
  <c r="L110" i="1"/>
  <c r="AI109" i="1"/>
  <c r="AE109" i="1"/>
  <c r="AD109" i="1"/>
  <c r="L109" i="1"/>
  <c r="AI108" i="1"/>
  <c r="AE108" i="1"/>
  <c r="AD108" i="1"/>
  <c r="L108" i="1"/>
  <c r="AI107" i="1"/>
  <c r="AE107" i="1"/>
  <c r="AD107" i="1"/>
  <c r="L107" i="1"/>
  <c r="AI106" i="1"/>
  <c r="AE106" i="1"/>
  <c r="AD106" i="1"/>
  <c r="L106" i="1"/>
  <c r="AI105" i="1"/>
  <c r="AE105" i="1"/>
  <c r="AD105" i="1"/>
  <c r="L105" i="1"/>
  <c r="AI104" i="1"/>
  <c r="AE104" i="1"/>
  <c r="AD104" i="1"/>
  <c r="L104" i="1"/>
  <c r="AI103" i="1"/>
  <c r="AE103" i="1"/>
  <c r="AD103" i="1"/>
  <c r="I103" i="1"/>
  <c r="H103" i="1"/>
  <c r="AI102" i="1"/>
  <c r="AE102" i="1"/>
  <c r="AD102" i="1"/>
  <c r="L102" i="1"/>
  <c r="AI101" i="1"/>
  <c r="AE101" i="1"/>
  <c r="AD101" i="1"/>
  <c r="L101" i="1"/>
  <c r="AI100" i="1"/>
  <c r="AE100" i="1"/>
  <c r="AD100" i="1"/>
  <c r="L100" i="1"/>
  <c r="AI99" i="1"/>
  <c r="AE99" i="1"/>
  <c r="AD99" i="1"/>
  <c r="L99" i="1"/>
  <c r="AI98" i="1"/>
  <c r="AE98" i="1"/>
  <c r="AD98" i="1"/>
  <c r="L98" i="1"/>
  <c r="AI97" i="1"/>
  <c r="AE97" i="1"/>
  <c r="AD97" i="1"/>
  <c r="L97" i="1"/>
  <c r="AI96" i="1"/>
  <c r="AE96" i="1"/>
  <c r="AD96" i="1"/>
  <c r="L96" i="1"/>
  <c r="AI95" i="1"/>
  <c r="AE95" i="1"/>
  <c r="AD95" i="1"/>
  <c r="L95" i="1"/>
  <c r="AI94" i="1"/>
  <c r="AE94" i="1"/>
  <c r="AD94" i="1"/>
  <c r="L94" i="1"/>
  <c r="AI93" i="1"/>
  <c r="AE93" i="1"/>
  <c r="AD93" i="1"/>
  <c r="L93" i="1"/>
  <c r="AI92" i="1"/>
  <c r="AE92" i="1"/>
  <c r="AD92" i="1"/>
  <c r="L92" i="1"/>
  <c r="AI91" i="1"/>
  <c r="AE91" i="1"/>
  <c r="AD91" i="1"/>
  <c r="L91" i="1"/>
  <c r="AI90" i="1"/>
  <c r="AE90" i="1"/>
  <c r="AD90" i="1"/>
  <c r="L90" i="1"/>
  <c r="AI89" i="1"/>
  <c r="AE89" i="1"/>
  <c r="AD89" i="1"/>
  <c r="L89" i="1"/>
  <c r="AI88" i="1"/>
  <c r="AE88" i="1"/>
  <c r="AD88" i="1"/>
  <c r="I88" i="1"/>
  <c r="H88" i="1"/>
  <c r="AI87" i="1"/>
  <c r="AE87" i="1"/>
  <c r="AD87" i="1"/>
  <c r="I87" i="1"/>
  <c r="H87" i="1"/>
  <c r="AI86" i="1"/>
  <c r="AE86" i="1"/>
  <c r="AD86" i="1"/>
  <c r="AF86" i="1" s="1"/>
  <c r="I86" i="1"/>
  <c r="H86" i="1"/>
  <c r="AI85" i="1"/>
  <c r="AE85" i="1"/>
  <c r="AD85" i="1"/>
  <c r="I85" i="1"/>
  <c r="H85" i="1"/>
  <c r="AI84" i="1"/>
  <c r="AE84" i="1"/>
  <c r="AD84" i="1"/>
  <c r="I84" i="1"/>
  <c r="H84" i="1"/>
  <c r="AI83" i="1"/>
  <c r="AE83" i="1"/>
  <c r="AD83" i="1"/>
  <c r="L83" i="1"/>
  <c r="AI82" i="1"/>
  <c r="AE82" i="1"/>
  <c r="AD82" i="1"/>
  <c r="L82" i="1"/>
  <c r="AI81" i="1"/>
  <c r="AE81" i="1"/>
  <c r="AD81" i="1"/>
  <c r="L81" i="1"/>
  <c r="AI80" i="1"/>
  <c r="AE80" i="1"/>
  <c r="AD80" i="1"/>
  <c r="L80" i="1"/>
  <c r="AI79" i="1"/>
  <c r="AE79" i="1"/>
  <c r="AD79" i="1"/>
  <c r="L79" i="1"/>
  <c r="AI78" i="1"/>
  <c r="AE78" i="1"/>
  <c r="AD78" i="1"/>
  <c r="L78" i="1"/>
  <c r="AI77" i="1"/>
  <c r="AE77" i="1"/>
  <c r="AD77" i="1"/>
  <c r="L77" i="1"/>
  <c r="AI76" i="1"/>
  <c r="AE76" i="1"/>
  <c r="AD76" i="1"/>
  <c r="L76" i="1"/>
  <c r="AI75" i="1"/>
  <c r="AE75" i="1"/>
  <c r="AD75" i="1"/>
  <c r="L75" i="1"/>
  <c r="AI74" i="1"/>
  <c r="AE74" i="1"/>
  <c r="AD74" i="1"/>
  <c r="L74" i="1"/>
  <c r="AI73" i="1"/>
  <c r="AE73" i="1"/>
  <c r="AD73" i="1"/>
  <c r="L73" i="1"/>
  <c r="AI72" i="1"/>
  <c r="AE72" i="1"/>
  <c r="AD72" i="1"/>
  <c r="L72" i="1"/>
  <c r="AI71" i="1"/>
  <c r="AE71" i="1"/>
  <c r="AD71" i="1"/>
  <c r="L71" i="1"/>
  <c r="AI70" i="1"/>
  <c r="AE70" i="1"/>
  <c r="AD70" i="1"/>
  <c r="L70" i="1"/>
  <c r="AI69" i="1"/>
  <c r="AE69" i="1"/>
  <c r="AD69" i="1"/>
  <c r="L69" i="1"/>
  <c r="AI68" i="1"/>
  <c r="AE68" i="1"/>
  <c r="AD68" i="1"/>
  <c r="L68" i="1"/>
  <c r="AI67" i="1"/>
  <c r="AE67" i="1"/>
  <c r="AD67" i="1"/>
  <c r="L67" i="1"/>
  <c r="AI66" i="1"/>
  <c r="L66" i="1"/>
  <c r="AI65" i="1"/>
  <c r="L65" i="1"/>
  <c r="AI64" i="1"/>
  <c r="L64" i="1"/>
  <c r="AI63" i="1"/>
  <c r="L63" i="1"/>
  <c r="AI62" i="1"/>
  <c r="L62" i="1"/>
  <c r="AI61" i="1"/>
  <c r="L61" i="1"/>
  <c r="AI60" i="1"/>
  <c r="AE60" i="1"/>
  <c r="AD60" i="1"/>
  <c r="L60" i="1"/>
  <c r="AI59" i="1"/>
  <c r="AE59" i="1"/>
  <c r="AD59" i="1"/>
  <c r="L59" i="1"/>
  <c r="AI58" i="1"/>
  <c r="AE58" i="1"/>
  <c r="AD58" i="1"/>
  <c r="L58" i="1"/>
  <c r="AI57" i="1"/>
  <c r="AE57" i="1"/>
  <c r="AD57" i="1"/>
  <c r="L57" i="1"/>
  <c r="AI56" i="1"/>
  <c r="AE56" i="1"/>
  <c r="AD56" i="1"/>
  <c r="L56" i="1"/>
  <c r="AI55" i="1"/>
  <c r="AE55" i="1"/>
  <c r="AD55" i="1"/>
  <c r="L55" i="1"/>
  <c r="AI54" i="1"/>
  <c r="AE54" i="1"/>
  <c r="AD54" i="1"/>
  <c r="L54" i="1"/>
  <c r="AI53" i="1"/>
  <c r="AE53" i="1"/>
  <c r="AD53" i="1"/>
  <c r="L53" i="1"/>
  <c r="AI52" i="1"/>
  <c r="AE52" i="1"/>
  <c r="AD52" i="1"/>
  <c r="L52" i="1"/>
  <c r="AI51" i="1"/>
  <c r="AE51" i="1"/>
  <c r="AD51" i="1"/>
  <c r="L51" i="1"/>
  <c r="AI50" i="1"/>
  <c r="AE50" i="1"/>
  <c r="AD50" i="1"/>
  <c r="L50" i="1"/>
  <c r="AI49" i="1"/>
  <c r="AE49" i="1"/>
  <c r="AD49" i="1"/>
  <c r="L49" i="1"/>
  <c r="AI48" i="1"/>
  <c r="AE48" i="1"/>
  <c r="AD48" i="1"/>
  <c r="L48" i="1"/>
  <c r="AI47" i="1"/>
  <c r="AE47" i="1"/>
  <c r="AD47" i="1"/>
  <c r="L47" i="1"/>
  <c r="AI46" i="1"/>
  <c r="AE46" i="1"/>
  <c r="AD46" i="1"/>
  <c r="L46" i="1"/>
  <c r="AI45" i="1"/>
  <c r="AE45" i="1"/>
  <c r="AD45" i="1"/>
  <c r="L45" i="1"/>
  <c r="AI44" i="1"/>
  <c r="AE44" i="1"/>
  <c r="AD44" i="1"/>
  <c r="L44" i="1"/>
  <c r="AI43" i="1"/>
  <c r="AE43" i="1"/>
  <c r="AD43" i="1"/>
  <c r="L43" i="1"/>
  <c r="AI42" i="1"/>
  <c r="AE42" i="1"/>
  <c r="AD42" i="1"/>
  <c r="L42" i="1"/>
  <c r="AI41" i="1"/>
  <c r="AE41" i="1"/>
  <c r="AD41" i="1"/>
  <c r="L41" i="1"/>
  <c r="AI40" i="1"/>
  <c r="AE40" i="1"/>
  <c r="AD40" i="1"/>
  <c r="L40" i="1"/>
  <c r="AI39" i="1"/>
  <c r="AE39" i="1"/>
  <c r="AD39" i="1"/>
  <c r="L39" i="1"/>
  <c r="AI38" i="1"/>
  <c r="AE38" i="1"/>
  <c r="AD38" i="1"/>
  <c r="L38" i="1"/>
  <c r="AI37" i="1"/>
  <c r="AE37" i="1"/>
  <c r="AD37" i="1"/>
  <c r="L37" i="1"/>
  <c r="AI36" i="1"/>
  <c r="AE36" i="1"/>
  <c r="AD36" i="1"/>
  <c r="L36" i="1"/>
  <c r="AI35" i="1"/>
  <c r="AE35" i="1"/>
  <c r="AD35" i="1"/>
  <c r="L35" i="1"/>
  <c r="AI34" i="1"/>
  <c r="AE34" i="1"/>
  <c r="AD34" i="1"/>
  <c r="L34" i="1"/>
  <c r="AI33" i="1"/>
  <c r="AE33" i="1"/>
  <c r="AD33" i="1"/>
  <c r="L33" i="1"/>
  <c r="AI32" i="1"/>
  <c r="AE32" i="1"/>
  <c r="AD32" i="1"/>
  <c r="L32" i="1"/>
  <c r="AI31" i="1"/>
  <c r="AE31" i="1"/>
  <c r="AD31" i="1"/>
  <c r="L31" i="1"/>
  <c r="AI30" i="1"/>
  <c r="AE30" i="1"/>
  <c r="AD30" i="1"/>
  <c r="L30" i="1"/>
  <c r="AI29" i="1"/>
  <c r="AE29" i="1"/>
  <c r="AD29" i="1"/>
  <c r="AI28" i="1"/>
  <c r="AE28" i="1"/>
  <c r="AD28" i="1"/>
  <c r="I28" i="1"/>
  <c r="H28" i="1"/>
  <c r="AI27" i="1"/>
  <c r="AE27" i="1"/>
  <c r="AD27" i="1"/>
  <c r="I27" i="1"/>
  <c r="H27" i="1"/>
  <c r="AI26" i="1"/>
  <c r="AE26" i="1"/>
  <c r="AD26" i="1"/>
  <c r="I534" i="2" l="1"/>
  <c r="AF420" i="1"/>
  <c r="AF447" i="1"/>
  <c r="AF449" i="1"/>
  <c r="AF488" i="1"/>
  <c r="AF492" i="1"/>
  <c r="AF495" i="1"/>
  <c r="AF504" i="1"/>
  <c r="AF508" i="1"/>
  <c r="AF524" i="1"/>
  <c r="AF124" i="1"/>
  <c r="AF175" i="1"/>
  <c r="AF123" i="1"/>
  <c r="AF103" i="1"/>
  <c r="AF109" i="1"/>
  <c r="AF91" i="1"/>
  <c r="AF95" i="1"/>
  <c r="AF179" i="1"/>
  <c r="AF180" i="1"/>
  <c r="AF183" i="1"/>
  <c r="AF529" i="1"/>
  <c r="AF28" i="1"/>
  <c r="AF42" i="1"/>
  <c r="AF46" i="1"/>
  <c r="AF51" i="1"/>
  <c r="AF59" i="1"/>
  <c r="AF73" i="1"/>
  <c r="AF80" i="1"/>
  <c r="AF113" i="1"/>
  <c r="AF119" i="1"/>
  <c r="AF135" i="1"/>
  <c r="AF138" i="1"/>
  <c r="AF142" i="1"/>
  <c r="AF151" i="1"/>
  <c r="AF159" i="1"/>
  <c r="AF163" i="1"/>
  <c r="AF167" i="1"/>
  <c r="AF282" i="1"/>
  <c r="AF294" i="1"/>
  <c r="AF314" i="1"/>
  <c r="AF326" i="1"/>
  <c r="AF331" i="1"/>
  <c r="AF339" i="1"/>
  <c r="AF454" i="1"/>
  <c r="AF462" i="1"/>
  <c r="AF472" i="1"/>
  <c r="AF476" i="1"/>
  <c r="AF90" i="1"/>
  <c r="AF96" i="1"/>
  <c r="AF98" i="1"/>
  <c r="AF187" i="1"/>
  <c r="AF346" i="1"/>
  <c r="AF363" i="1"/>
  <c r="AF371" i="1"/>
  <c r="AF386" i="1"/>
  <c r="AF390" i="1"/>
  <c r="AF394" i="1"/>
  <c r="AF397" i="1"/>
  <c r="AF406" i="1"/>
  <c r="AF414" i="1"/>
  <c r="AF429" i="1"/>
  <c r="AF433" i="1"/>
  <c r="AF437" i="1"/>
  <c r="AF438" i="1"/>
  <c r="AF445" i="1"/>
  <c r="AF446" i="1"/>
  <c r="AF452" i="1"/>
  <c r="AF461" i="1"/>
  <c r="AF465" i="1"/>
  <c r="AF493" i="1"/>
  <c r="AF497" i="1"/>
  <c r="AF505" i="1"/>
  <c r="AF520" i="1"/>
  <c r="AF30" i="1"/>
  <c r="AF32" i="1"/>
  <c r="AF34" i="1"/>
  <c r="AF37" i="1"/>
  <c r="AF41" i="1"/>
  <c r="AF52" i="1"/>
  <c r="AF54" i="1"/>
  <c r="AF60" i="1"/>
  <c r="AF68" i="1"/>
  <c r="AF72" i="1"/>
  <c r="AF74" i="1"/>
  <c r="AF76" i="1"/>
  <c r="AF79" i="1"/>
  <c r="AF139" i="1"/>
  <c r="AF152" i="1"/>
  <c r="AF156" i="1"/>
  <c r="AF171" i="1"/>
  <c r="AF177" i="1"/>
  <c r="AF208" i="1"/>
  <c r="AF216" i="1"/>
  <c r="AF224" i="1"/>
  <c r="AF228" i="1"/>
  <c r="AF241" i="1"/>
  <c r="AF245" i="1"/>
  <c r="AF252" i="1"/>
  <c r="AF258" i="1"/>
  <c r="AF262" i="1"/>
  <c r="AF267" i="1"/>
  <c r="AF279" i="1"/>
  <c r="AF281" i="1"/>
  <c r="AF287" i="1"/>
  <c r="AF289" i="1"/>
  <c r="AF302" i="1"/>
  <c r="AF306" i="1"/>
  <c r="AF310" i="1"/>
  <c r="AF311" i="1"/>
  <c r="AF313" i="1"/>
  <c r="AF319" i="1"/>
  <c r="AF321" i="1"/>
  <c r="AF332" i="1"/>
  <c r="AF334" i="1"/>
  <c r="AF338" i="1"/>
  <c r="AF340" i="1"/>
  <c r="AF490" i="1"/>
  <c r="AF35" i="1"/>
  <c r="AF38" i="1"/>
  <c r="AF39" i="1"/>
  <c r="AF43" i="1"/>
  <c r="AF71" i="1"/>
  <c r="AF81" i="1"/>
  <c r="AF94" i="1"/>
  <c r="AF102" i="1"/>
  <c r="AF105" i="1"/>
  <c r="AF115" i="1"/>
  <c r="AF154" i="1"/>
  <c r="AF155" i="1"/>
  <c r="AF158" i="1"/>
  <c r="AF168" i="1"/>
  <c r="AF172" i="1"/>
  <c r="AF176" i="1"/>
  <c r="AF185" i="1"/>
  <c r="AF189" i="1"/>
  <c r="AF200" i="1"/>
  <c r="AF209" i="1"/>
  <c r="AF217" i="1"/>
  <c r="AF225" i="1"/>
  <c r="AF233" i="1"/>
  <c r="AF237" i="1"/>
  <c r="AF246" i="1"/>
  <c r="AF254" i="1"/>
  <c r="AF259" i="1"/>
  <c r="AF284" i="1"/>
  <c r="AF292" i="1"/>
  <c r="AF297" i="1"/>
  <c r="AF298" i="1"/>
  <c r="AF305" i="1"/>
  <c r="AF318" i="1"/>
  <c r="AF322" i="1"/>
  <c r="AF327" i="1"/>
  <c r="AF348" i="1"/>
  <c r="AF356" i="1"/>
  <c r="AF361" i="1"/>
  <c r="AF369" i="1"/>
  <c r="AF370" i="1"/>
  <c r="AF378" i="1"/>
  <c r="AF379" i="1"/>
  <c r="AF382" i="1"/>
  <c r="AF404" i="1"/>
  <c r="AF412" i="1"/>
  <c r="AF413" i="1"/>
  <c r="AF421" i="1"/>
  <c r="AF422" i="1"/>
  <c r="AF425" i="1"/>
  <c r="AF430" i="1"/>
  <c r="AF466" i="1"/>
  <c r="AF477" i="1"/>
  <c r="AF480" i="1"/>
  <c r="AF481" i="1"/>
  <c r="AF484" i="1"/>
  <c r="AF509" i="1"/>
  <c r="AF512" i="1"/>
  <c r="AF513" i="1"/>
  <c r="AF516" i="1"/>
  <c r="AF521" i="1"/>
  <c r="AF104" i="1"/>
  <c r="L114" i="1"/>
  <c r="AF127" i="1"/>
  <c r="AF131" i="1"/>
  <c r="AF165" i="1"/>
  <c r="AF170" i="1"/>
  <c r="AF193" i="1"/>
  <c r="AF300" i="1"/>
  <c r="AF308" i="1"/>
  <c r="AF441" i="1"/>
  <c r="AF463" i="1"/>
  <c r="AF468" i="1"/>
  <c r="AF474" i="1"/>
  <c r="AF479" i="1"/>
  <c r="AF483" i="1"/>
  <c r="AF506" i="1"/>
  <c r="AF511" i="1"/>
  <c r="AF519" i="1"/>
  <c r="AF528" i="1"/>
  <c r="AF532" i="1"/>
  <c r="AF27" i="1"/>
  <c r="AF36" i="1"/>
  <c r="AF44" i="1"/>
  <c r="AF49" i="1"/>
  <c r="AF50" i="1"/>
  <c r="AF57" i="1"/>
  <c r="AF58" i="1"/>
  <c r="AF82" i="1"/>
  <c r="L87" i="1"/>
  <c r="AF92" i="1"/>
  <c r="AF99" i="1"/>
  <c r="AF100" i="1"/>
  <c r="AF107" i="1"/>
  <c r="AF112" i="1"/>
  <c r="AF114" i="1"/>
  <c r="AF122" i="1"/>
  <c r="AF126" i="1"/>
  <c r="AF136" i="1"/>
  <c r="AF140" i="1"/>
  <c r="AF143" i="1"/>
  <c r="AF147" i="1"/>
  <c r="AF169" i="1"/>
  <c r="AF178" i="1"/>
  <c r="AF188" i="1"/>
  <c r="AF192" i="1"/>
  <c r="AF235" i="1"/>
  <c r="AF236" i="1"/>
  <c r="AF243" i="1"/>
  <c r="AF244" i="1"/>
  <c r="AF260" i="1"/>
  <c r="AF265" i="1"/>
  <c r="AF266" i="1"/>
  <c r="AF273" i="1"/>
  <c r="AF286" i="1"/>
  <c r="AF290" i="1"/>
  <c r="AF295" i="1"/>
  <c r="AF303" i="1"/>
  <c r="AF316" i="1"/>
  <c r="AF324" i="1"/>
  <c r="AF329" i="1"/>
  <c r="AF330" i="1"/>
  <c r="AF337" i="1"/>
  <c r="AF347" i="1"/>
  <c r="AF350" i="1"/>
  <c r="AF354" i="1"/>
  <c r="AF355" i="1"/>
  <c r="AF380" i="1"/>
  <c r="AF388" i="1"/>
  <c r="AF389" i="1"/>
  <c r="AF398" i="1"/>
  <c r="AF423" i="1"/>
  <c r="AF431" i="1"/>
  <c r="AF436" i="1"/>
  <c r="AF444" i="1"/>
  <c r="AF453" i="1"/>
  <c r="AF457" i="1"/>
  <c r="AF496" i="1"/>
  <c r="AF500" i="1"/>
  <c r="AF522" i="1"/>
  <c r="AF527" i="1"/>
  <c r="AF535" i="1"/>
  <c r="AF536" i="1"/>
  <c r="AF48" i="1"/>
  <c r="AF53" i="1"/>
  <c r="AF55" i="1"/>
  <c r="AF67" i="1"/>
  <c r="AF69" i="1"/>
  <c r="AF78" i="1"/>
  <c r="AF83" i="1"/>
  <c r="AF84" i="1"/>
  <c r="AF85" i="1"/>
  <c r="AF89" i="1"/>
  <c r="AF111" i="1"/>
  <c r="AF128" i="1"/>
  <c r="AF144" i="1"/>
  <c r="AF160" i="1"/>
  <c r="AF106" i="1"/>
  <c r="AF116" i="1"/>
  <c r="AF130" i="1"/>
  <c r="AF132" i="1"/>
  <c r="AF146" i="1"/>
  <c r="AF148" i="1"/>
  <c r="AF162" i="1"/>
  <c r="AF164" i="1"/>
  <c r="AF174" i="1"/>
  <c r="AF182" i="1"/>
  <c r="AF190" i="1"/>
  <c r="AF198" i="1"/>
  <c r="AF204" i="1"/>
  <c r="AF212" i="1"/>
  <c r="AF220" i="1"/>
  <c r="I536" i="2"/>
  <c r="I537" i="2" s="1"/>
  <c r="AF29" i="1"/>
  <c r="AF31" i="1"/>
  <c r="AF40" i="1"/>
  <c r="AF45" i="1"/>
  <c r="AF47" i="1"/>
  <c r="AF56" i="1"/>
  <c r="AF70" i="1"/>
  <c r="AF75" i="1"/>
  <c r="AF77" i="1"/>
  <c r="AF87" i="1"/>
  <c r="AF88" i="1"/>
  <c r="AF97" i="1"/>
  <c r="AF108" i="1"/>
  <c r="AF110" i="1"/>
  <c r="AF118" i="1"/>
  <c r="AF120" i="1"/>
  <c r="AF134" i="1"/>
  <c r="AF150" i="1"/>
  <c r="AF161" i="1"/>
  <c r="AF166" i="1"/>
  <c r="AF173" i="1"/>
  <c r="AF181" i="1"/>
  <c r="AF249" i="1"/>
  <c r="AF26" i="1"/>
  <c r="AF33" i="1"/>
  <c r="AF194" i="1"/>
  <c r="AF202" i="1"/>
  <c r="AF210" i="1"/>
  <c r="AF218" i="1"/>
  <c r="AF226" i="1"/>
  <c r="AF231" i="1"/>
  <c r="AF232" i="1"/>
  <c r="AF242" i="1"/>
  <c r="AF247" i="1"/>
  <c r="AF248" i="1"/>
  <c r="AF255" i="1"/>
  <c r="AF264" i="1"/>
  <c r="AF269" i="1"/>
  <c r="AF271" i="1"/>
  <c r="AF275" i="1"/>
  <c r="AF280" i="1"/>
  <c r="AF285" i="1"/>
  <c r="AF291" i="1"/>
  <c r="AF296" i="1"/>
  <c r="AF301" i="1"/>
  <c r="AF307" i="1"/>
  <c r="AF312" i="1"/>
  <c r="AF317" i="1"/>
  <c r="AF323" i="1"/>
  <c r="AF328" i="1"/>
  <c r="AF333" i="1"/>
  <c r="AF335" i="1"/>
  <c r="AF344" i="1"/>
  <c r="AF349" i="1"/>
  <c r="AF351" i="1"/>
  <c r="AF360" i="1"/>
  <c r="AF365" i="1"/>
  <c r="AF367" i="1"/>
  <c r="AF376" i="1"/>
  <c r="AF381" i="1"/>
  <c r="AF383" i="1"/>
  <c r="AF392" i="1"/>
  <c r="AF408" i="1"/>
  <c r="AF410" i="1"/>
  <c r="AF419" i="1"/>
  <c r="AF424" i="1"/>
  <c r="AF426" i="1"/>
  <c r="AF435" i="1"/>
  <c r="AF440" i="1"/>
  <c r="AF442" i="1"/>
  <c r="AF451" i="1"/>
  <c r="AF456" i="1"/>
  <c r="AF458" i="1"/>
  <c r="AF467" i="1"/>
  <c r="AF469" i="1"/>
  <c r="AF478" i="1"/>
  <c r="AF485" i="1"/>
  <c r="AF494" i="1"/>
  <c r="AF499" i="1"/>
  <c r="AF501" i="1"/>
  <c r="AF510" i="1"/>
  <c r="AF515" i="1"/>
  <c r="AF517" i="1"/>
  <c r="AF526" i="1"/>
  <c r="AF531" i="1"/>
  <c r="AF533" i="1"/>
  <c r="AF439" i="1"/>
  <c r="AF455" i="1"/>
  <c r="AF460" i="1"/>
  <c r="AF471" i="1"/>
  <c r="AF473" i="1"/>
  <c r="AF482" i="1"/>
  <c r="AF487" i="1"/>
  <c r="AF489" i="1"/>
  <c r="AF498" i="1"/>
  <c r="AF503" i="1"/>
  <c r="AF514" i="1"/>
  <c r="AF530" i="1"/>
  <c r="AF206" i="1"/>
  <c r="AF214" i="1"/>
  <c r="AF222" i="1"/>
  <c r="AF234" i="1"/>
  <c r="AF239" i="1"/>
  <c r="AF240" i="1"/>
  <c r="AF250" i="1"/>
  <c r="AF256" i="1"/>
  <c r="AF261" i="1"/>
  <c r="AF263" i="1"/>
  <c r="AF272" i="1"/>
  <c r="AF277" i="1"/>
  <c r="AF283" i="1"/>
  <c r="AF288" i="1"/>
  <c r="AF293" i="1"/>
  <c r="AF299" i="1"/>
  <c r="AF304" i="1"/>
  <c r="AF309" i="1"/>
  <c r="AF315" i="1"/>
  <c r="AF320" i="1"/>
  <c r="AF325" i="1"/>
  <c r="AF336" i="1"/>
  <c r="AF341" i="1"/>
  <c r="AF343" i="1"/>
  <c r="AF352" i="1"/>
  <c r="AF357" i="1"/>
  <c r="AF359" i="1"/>
  <c r="AF368" i="1"/>
  <c r="AF373" i="1"/>
  <c r="AF375" i="1"/>
  <c r="AF384" i="1"/>
  <c r="AF400" i="1"/>
  <c r="AF402" i="1"/>
  <c r="AF411" i="1"/>
  <c r="AF416" i="1"/>
  <c r="AF418" i="1"/>
  <c r="AF427" i="1"/>
  <c r="AF432" i="1"/>
  <c r="AF434" i="1"/>
  <c r="AF443" i="1"/>
  <c r="AF448" i="1"/>
  <c r="AF450" i="1"/>
  <c r="AF459" i="1"/>
  <c r="AF464" i="1"/>
  <c r="AF470" i="1"/>
  <c r="AF475" i="1"/>
  <c r="AF486" i="1"/>
  <c r="AF491" i="1"/>
  <c r="AF502" i="1"/>
  <c r="AF507" i="1"/>
  <c r="AF518" i="1"/>
  <c r="AF523" i="1"/>
  <c r="AF525" i="1"/>
  <c r="AF534" i="1"/>
  <c r="L86" i="1"/>
  <c r="L85" i="1"/>
  <c r="L84" i="1"/>
  <c r="L88" i="1"/>
  <c r="AF93" i="1"/>
  <c r="AF101" i="1"/>
  <c r="L103" i="1"/>
  <c r="AF117" i="1"/>
  <c r="AF121" i="1"/>
  <c r="AF125" i="1"/>
  <c r="AF129" i="1"/>
  <c r="AF133" i="1"/>
  <c r="AF137" i="1"/>
  <c r="AF141" i="1"/>
  <c r="AF145" i="1"/>
  <c r="AF149" i="1"/>
  <c r="AF153" i="1"/>
  <c r="AF157" i="1"/>
  <c r="AF399" i="1"/>
  <c r="AF403" i="1"/>
  <c r="AF40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Maria Patricia Mosquera Mosquera</author>
  </authors>
  <commentList>
    <comment ref="A27" authorId="0" shapeId="0" xr:uid="{3B8DADA1-B762-4BFE-9075-ABEAE4269CA8}">
      <text>
        <r>
          <rPr>
            <sz val="9"/>
            <color indexed="81"/>
            <rFont val="Tahoma"/>
            <family val="2"/>
          </rPr>
          <t xml:space="preserve">Se adiciona valor, fechas
</t>
        </r>
      </text>
    </comment>
    <comment ref="A28" authorId="0" shapeId="0" xr:uid="{FB3C8BA8-1D81-44E5-AD38-899EFBA52246}">
      <text>
        <r>
          <rPr>
            <sz val="9"/>
            <color indexed="81"/>
            <rFont val="Tahoma"/>
            <family val="2"/>
          </rPr>
          <t xml:space="preserve">Se adiciona valor, fechas
</t>
        </r>
      </text>
    </comment>
    <comment ref="A65" authorId="0" shapeId="0" xr:uid="{4DAA94A7-928E-49F2-816D-802E19D2E9A0}">
      <text>
        <r>
          <rPr>
            <sz val="9"/>
            <color indexed="81"/>
            <rFont val="Tahoma"/>
            <family val="2"/>
          </rPr>
          <t>Se ajusta area y datos del responsable</t>
        </r>
      </text>
    </comment>
    <comment ref="A84" authorId="0" shapeId="0" xr:uid="{246A8813-59D0-4B1D-8415-F4BAB1D3F441}">
      <text>
        <r>
          <rPr>
            <sz val="9"/>
            <color indexed="81"/>
            <rFont val="Tahoma"/>
            <family val="2"/>
          </rPr>
          <t>Se adiciona valor
se ajusta objeto</t>
        </r>
      </text>
    </comment>
    <comment ref="A85" authorId="0" shapeId="0" xr:uid="{25D8A3EA-D836-4D09-95FF-05EE346A5453}">
      <text>
        <r>
          <rPr>
            <sz val="9"/>
            <color indexed="81"/>
            <rFont val="Tahoma"/>
            <family val="2"/>
          </rPr>
          <t>Se adiciona valor
se ajusta objeto</t>
        </r>
      </text>
    </comment>
    <comment ref="A86" authorId="0" shapeId="0" xr:uid="{35FF0017-F810-49F5-A68F-93185D9CA9D4}">
      <text>
        <r>
          <rPr>
            <sz val="9"/>
            <color indexed="81"/>
            <rFont val="Tahoma"/>
            <family val="2"/>
          </rPr>
          <t>Se adiciona valor
se ajusta objeto</t>
        </r>
      </text>
    </comment>
    <comment ref="A87" authorId="0" shapeId="0" xr:uid="{11C10364-CBDF-4D20-9B46-52C3D2060AD1}">
      <text>
        <r>
          <rPr>
            <sz val="9"/>
            <color indexed="81"/>
            <rFont val="Tahoma"/>
            <family val="2"/>
          </rPr>
          <t>Se adiciona valor
se ajusta objeto</t>
        </r>
      </text>
    </comment>
    <comment ref="A88" authorId="0" shapeId="0" xr:uid="{D3555572-AF86-493D-95C3-D682F04A0100}">
      <text>
        <r>
          <rPr>
            <sz val="9"/>
            <color indexed="81"/>
            <rFont val="Tahoma"/>
            <family val="2"/>
          </rPr>
          <t>Se adiciona valor
se ajusta objeto</t>
        </r>
      </text>
    </comment>
    <comment ref="A103" authorId="0" shapeId="0" xr:uid="{1E6C0B42-FAA7-43BA-BB3C-696B9629766A}">
      <text>
        <r>
          <rPr>
            <sz val="9"/>
            <color indexed="81"/>
            <rFont val="Tahoma"/>
            <family val="2"/>
          </rPr>
          <t xml:space="preserve">Se adiciona valor
</t>
        </r>
      </text>
    </comment>
    <comment ref="A114" authorId="0" shapeId="0" xr:uid="{48ED2455-08DE-4C4E-86D9-EC68BB537DF7}">
      <text>
        <r>
          <rPr>
            <sz val="9"/>
            <color indexed="81"/>
            <rFont val="Tahoma"/>
            <family val="2"/>
          </rPr>
          <t xml:space="preserve">Se reduce valor
</t>
        </r>
      </text>
    </comment>
    <comment ref="A140" authorId="0" shapeId="0" xr:uid="{C547C7F5-39B8-44C8-B0D8-1CB815F5A7B7}">
      <text>
        <r>
          <rPr>
            <sz val="9"/>
            <color indexed="81"/>
            <rFont val="Tahoma"/>
            <family val="2"/>
          </rPr>
          <t>Se ajusta objeto</t>
        </r>
      </text>
    </comment>
    <comment ref="A194" authorId="0" shapeId="0" xr:uid="{73F07E26-DE95-4341-A581-09E0B99579CE}">
      <text>
        <r>
          <rPr>
            <sz val="9"/>
            <color indexed="81"/>
            <rFont val="Tahoma"/>
            <family val="2"/>
          </rPr>
          <t>Se ajusta el area responsable</t>
        </r>
      </text>
    </comment>
    <comment ref="A200" authorId="0" shapeId="0" xr:uid="{1AE8207F-0B02-452E-9876-9255FDC82107}">
      <text>
        <r>
          <rPr>
            <sz val="9"/>
            <color indexed="81"/>
            <rFont val="Tahoma"/>
            <family val="2"/>
          </rPr>
          <t>Se Elimina 12 ene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201" authorId="0" shapeId="0" xr:uid="{5721C838-D958-4F44-B168-31FFBA39D13B}">
      <text>
        <r>
          <rPr>
            <sz val="9"/>
            <color indexed="81"/>
            <rFont val="Tahoma"/>
            <family val="2"/>
          </rPr>
          <t>Se Elimina 12 ene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535" authorId="0" shapeId="0" xr:uid="{45A7ED69-29A6-457F-B6F9-28F0EEFEBFB1}">
      <text>
        <r>
          <rPr>
            <sz val="9"/>
            <color indexed="81"/>
            <rFont val="Tahoma"/>
            <family val="2"/>
          </rPr>
          <t>Línea nueva</t>
        </r>
      </text>
    </comment>
    <comment ref="A536" authorId="0" shapeId="0" xr:uid="{A01CFCB4-0D06-451C-ACB8-A9A0D772D5C7}">
      <text>
        <r>
          <rPr>
            <sz val="9"/>
            <color indexed="81"/>
            <rFont val="Tahoma"/>
            <family val="2"/>
          </rPr>
          <t>Línea nueva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Maria Patricia Mosquera Mosquera</author>
  </authors>
  <commentList>
    <comment ref="A27" authorId="0" shapeId="0" xr:uid="{6C5C45D2-CDF6-48F5-931C-0DD21422BC1C}">
      <text>
        <r>
          <rPr>
            <sz val="9"/>
            <color indexed="81"/>
            <rFont val="Tahoma"/>
            <family val="2"/>
          </rPr>
          <t xml:space="preserve">Se adiciona valor, fechas
</t>
        </r>
      </text>
    </comment>
    <comment ref="A28" authorId="0" shapeId="0" xr:uid="{95B2527E-B1C9-4864-AA59-156E6EA18617}">
      <text>
        <r>
          <rPr>
            <sz val="9"/>
            <color indexed="81"/>
            <rFont val="Tahoma"/>
            <family val="2"/>
          </rPr>
          <t xml:space="preserve">Se adiciona valor, fechas
</t>
        </r>
      </text>
    </comment>
    <comment ref="A65" authorId="0" shapeId="0" xr:uid="{4E4A7F0A-78EF-45D6-928D-0680D57D237D}">
      <text>
        <r>
          <rPr>
            <sz val="9"/>
            <color indexed="81"/>
            <rFont val="Tahoma"/>
            <family val="2"/>
          </rPr>
          <t>Se ajusta area y datos del responsable</t>
        </r>
      </text>
    </comment>
    <comment ref="A84" authorId="0" shapeId="0" xr:uid="{5276A2A5-CF6D-4EAE-B7E8-BC83B29E5FAD}">
      <text>
        <r>
          <rPr>
            <sz val="9"/>
            <color indexed="81"/>
            <rFont val="Tahoma"/>
            <family val="2"/>
          </rPr>
          <t>Se adiciona valor
se ajusta objeto</t>
        </r>
      </text>
    </comment>
    <comment ref="A85" authorId="0" shapeId="0" xr:uid="{4CDAC1FE-0DDB-410C-8E12-BDF5EA799763}">
      <text>
        <r>
          <rPr>
            <sz val="9"/>
            <color indexed="81"/>
            <rFont val="Tahoma"/>
            <family val="2"/>
          </rPr>
          <t>Se adiciona valor
se ajusta objeto</t>
        </r>
      </text>
    </comment>
    <comment ref="A86" authorId="0" shapeId="0" xr:uid="{0FEF5273-C00F-4BFA-AC4B-53182BD57600}">
      <text>
        <r>
          <rPr>
            <sz val="9"/>
            <color indexed="81"/>
            <rFont val="Tahoma"/>
            <family val="2"/>
          </rPr>
          <t>Se adiciona valor
se ajusta objeto</t>
        </r>
      </text>
    </comment>
    <comment ref="A87" authorId="0" shapeId="0" xr:uid="{191D76F5-F88A-4B6A-991E-A45DC539BD51}">
      <text>
        <r>
          <rPr>
            <sz val="9"/>
            <color indexed="81"/>
            <rFont val="Tahoma"/>
            <family val="2"/>
          </rPr>
          <t>Se adiciona valor
se ajusta objeto</t>
        </r>
      </text>
    </comment>
    <comment ref="A88" authorId="0" shapeId="0" xr:uid="{DAE2BEC7-561E-4C83-811A-2E888A97EB7E}">
      <text>
        <r>
          <rPr>
            <sz val="9"/>
            <color indexed="81"/>
            <rFont val="Tahoma"/>
            <family val="2"/>
          </rPr>
          <t>Se adiciona valor
se ajusta objeto</t>
        </r>
      </text>
    </comment>
    <comment ref="A100" authorId="0" shapeId="0" xr:uid="{3F4CFB96-CE3F-412E-B47D-D0402A9E236A}">
      <text>
        <r>
          <rPr>
            <sz val="9"/>
            <color indexed="81"/>
            <rFont val="Tahoma"/>
            <family val="2"/>
          </rPr>
          <t xml:space="preserve">Se adiciona valor
</t>
        </r>
      </text>
    </comment>
    <comment ref="A111" authorId="0" shapeId="0" xr:uid="{FB8205C9-E0F6-4B56-988C-A6274B9CE3D9}">
      <text>
        <r>
          <rPr>
            <sz val="9"/>
            <color indexed="81"/>
            <rFont val="Tahoma"/>
            <family val="2"/>
          </rPr>
          <t xml:space="preserve">Se reduce valor
</t>
        </r>
      </text>
    </comment>
    <comment ref="A137" authorId="0" shapeId="0" xr:uid="{12D98CAE-2C83-425D-A065-4B3E54A051B4}">
      <text>
        <r>
          <rPr>
            <sz val="9"/>
            <color indexed="81"/>
            <rFont val="Tahoma"/>
            <family val="2"/>
          </rPr>
          <t>Se ajusta objeto</t>
        </r>
      </text>
    </comment>
    <comment ref="A191" authorId="0" shapeId="0" xr:uid="{1E003DE2-F9FA-4A0B-B071-6076AC9815F4}">
      <text>
        <r>
          <rPr>
            <sz val="9"/>
            <color indexed="81"/>
            <rFont val="Tahoma"/>
            <family val="2"/>
          </rPr>
          <t>Se ajusta el area responsable</t>
        </r>
      </text>
    </comment>
    <comment ref="A530" authorId="0" shapeId="0" xr:uid="{813CEC1D-D24C-466B-ABBB-E71639B5FE2B}">
      <text>
        <r>
          <rPr>
            <sz val="9"/>
            <color indexed="81"/>
            <rFont val="Tahoma"/>
            <family val="2"/>
          </rPr>
          <t>Línea nueva</t>
        </r>
      </text>
    </comment>
    <comment ref="A531" authorId="0" shapeId="0" xr:uid="{9A04F03B-A1B6-4B47-8097-2CC78D3BD78B}">
      <text>
        <r>
          <rPr>
            <sz val="9"/>
            <color indexed="81"/>
            <rFont val="Tahoma"/>
            <family val="2"/>
          </rPr>
          <t>Línea nueva</t>
        </r>
      </text>
    </comment>
  </commentList>
</comments>
</file>

<file path=xl/sharedStrings.xml><?xml version="1.0" encoding="utf-8"?>
<sst xmlns="http://schemas.openxmlformats.org/spreadsheetml/2006/main" count="20952" uniqueCount="1194">
  <si>
    <t xml:space="preserve">PLAN ANUAL DE ADQUSICIONES </t>
  </si>
  <si>
    <t>FT-ADF-2048</t>
  </si>
  <si>
    <t>Proceso: Administrativo y Financiero</t>
  </si>
  <si>
    <t>Versión 6</t>
  </si>
  <si>
    <t>A. INFORMACIÓN GENERAL DE LA ENTIDAD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</si>
  <si>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</si>
  <si>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1. Nombre</t>
  </si>
  <si>
    <t>Dirección de Impuestos y Aduanas Nacionales - DIAN</t>
  </si>
  <si>
    <t>2. Dirección</t>
  </si>
  <si>
    <t xml:space="preserve">Carrera 7 No. 6C - 54 </t>
  </si>
  <si>
    <t>3. Teléfono</t>
  </si>
  <si>
    <t>(1) 60798999</t>
  </si>
  <si>
    <t>4. Página web</t>
  </si>
  <si>
    <t>www.dian.gov.co</t>
  </si>
  <si>
    <t>5. Misión y visión</t>
  </si>
  <si>
    <t>https://www.dian.gov.co/dian/entidad/MisionVision/DocumentoPlanEstrategicoDIAN20142018_17042016.pdf</t>
  </si>
  <si>
    <t>6. Perspectiva estratégica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</si>
  <si>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</si>
  <si>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>7. Información de contacto</t>
  </si>
  <si>
    <t>8. E-mail</t>
  </si>
  <si>
    <t>plancontratacion@dian.gov.co</t>
  </si>
  <si>
    <t xml:space="preserve">9. Valor total del PAA </t>
  </si>
  <si>
    <t xml:space="preserve">10. Límite de contratación menor cuantía </t>
  </si>
  <si>
    <t>11. Límite de contratación Mínima Cuantía</t>
  </si>
  <si>
    <t>12. Fecha de última actualización del PAA</t>
  </si>
  <si>
    <t>Campos Establecidos en la Circular Externa No. 2 – Plan Anual de Adquisiciones de Colombia Compra Eficiente</t>
  </si>
  <si>
    <t>Campos Establecidos en la DIAN, como complementos para el efectivo control del PAA.</t>
  </si>
  <si>
    <t>Campos Establecidos por la Subdirección de Analisis de Riesgos y Programas, como complementos para el efectivo control del PAA.</t>
  </si>
  <si>
    <t>B. ADQUISICIONES PLANEADAS</t>
  </si>
  <si>
    <t>13. No. LINEA</t>
  </si>
  <si>
    <t>14. Buscar Código UNSPSC</t>
  </si>
  <si>
    <t>15. DESCTRIPCIÓN DEL CÓDIGO</t>
  </si>
  <si>
    <t>16. Mes estimado de inicio del proceso</t>
  </si>
  <si>
    <t>17. Duración estimada del contrato (En días calendario)</t>
  </si>
  <si>
    <t xml:space="preserve">18. Modalidad de selección </t>
  </si>
  <si>
    <t>19. Fuente de los recursos</t>
  </si>
  <si>
    <t>20. Valor total estimado</t>
  </si>
  <si>
    <t>21. Valor estimado en la vigencia 2024</t>
  </si>
  <si>
    <t>22. ¿Se requieren vigencias futuras?</t>
  </si>
  <si>
    <t>23. Estado de solicitud de vigencias futuras</t>
  </si>
  <si>
    <t>24. Valor Vigencia Futura</t>
  </si>
  <si>
    <t>25. OBJETO DEL CONTRATO</t>
  </si>
  <si>
    <t>26. Tipo de Contrato</t>
  </si>
  <si>
    <t>27. Tipo de Gasto</t>
  </si>
  <si>
    <t>28. Nombre del Proyecto</t>
  </si>
  <si>
    <t>29. Dirección, Subdirección, Seccional, Delegada, Oficina -Responsable</t>
  </si>
  <si>
    <t>30. Dirección-Oficina- de origen del proceso</t>
  </si>
  <si>
    <t>31. Código de Área o Seccional Responsable</t>
  </si>
  <si>
    <t>32. Directivo responsable</t>
  </si>
  <si>
    <t>33. Cargo</t>
  </si>
  <si>
    <t>34. Email</t>
  </si>
  <si>
    <t>35. Teléfono</t>
  </si>
  <si>
    <t>36. Estado</t>
  </si>
  <si>
    <t>37. Semana del mes en la que iniciará el proceso</t>
  </si>
  <si>
    <t>38. Fecha entrega soportes para inicio proceso</t>
  </si>
  <si>
    <t>39. Fecha estimada Apertura Proceso</t>
  </si>
  <si>
    <t>40. Fecha estimada de Adjudicación</t>
  </si>
  <si>
    <t>41. Fecha Firma Contrato</t>
  </si>
  <si>
    <t>42. No. días entre fechas1</t>
  </si>
  <si>
    <t>43. No. días entre fechas2</t>
  </si>
  <si>
    <t>44. No. días entre fechas3</t>
  </si>
  <si>
    <t>45. PRODUCTO</t>
  </si>
  <si>
    <t>46. ACTIVIDAD</t>
  </si>
  <si>
    <t>47. CODIGO SIIF</t>
  </si>
  <si>
    <t>Derecho Tributario</t>
  </si>
  <si>
    <t>Enero</t>
  </si>
  <si>
    <t>Contratación Directa</t>
  </si>
  <si>
    <t>Nación</t>
  </si>
  <si>
    <t>No</t>
  </si>
  <si>
    <t>N/A</t>
  </si>
  <si>
    <t>Prestación de servicios profesionales altamente especializados para la representación, coordinación, acompañamiento, seguimiento y demás labores que se requieran para la eficiente y efectiva participación de Colombia en los foros, grupos de expertos, reuniones especiales y grupos de trabajo del Comité de Asuntos Fiscales – CAF de la Organización para la Cooperación y el Desarrollo Económico – OCDE.</t>
  </si>
  <si>
    <t>Prestación de Servicios Profesionales</t>
  </si>
  <si>
    <t>Funcionamiento</t>
  </si>
  <si>
    <t>Dirección General</t>
  </si>
  <si>
    <t>Luis Carlos Reyes Hernández</t>
  </si>
  <si>
    <t>Director General</t>
  </si>
  <si>
    <t>lcrhernandez@dian.gov.co</t>
  </si>
  <si>
    <t>Pendiente</t>
  </si>
  <si>
    <t>Primera</t>
  </si>
  <si>
    <t>Servicios de asesoramiento para asuntos gubernamentales y de relaciones comunitarias</t>
  </si>
  <si>
    <t>Prestación de servicios profesionales altamente especializados de asesoría jurídica al Director General de la Dirección de Impuestos y Aduanas Nacionales -DIAN-, en materia de derecho administrativo y contratación Estatal</t>
  </si>
  <si>
    <t>Segunda</t>
  </si>
  <si>
    <t>Prestación de servicios profesionales de asesoría en la planeación y revisión del desarrollo de estrategias de comunicación para la Dirección General de la Dirección de Impuestos y Aduanas Nacionales</t>
  </si>
  <si>
    <t>Tercera</t>
  </si>
  <si>
    <t>80101509;80101505</t>
  </si>
  <si>
    <t xml:space="preserve">Prestación de servicios profesionales de asesoría para el desarrollo de competencias organizacionales y personales, para los funcionarios de la Dirección General y demás funcionarios seleccionados de la UAE Dirección de Impuestos y Adunas Nacionales -DIAN-.  </t>
  </si>
  <si>
    <t>Prestación de servicios profesionales en el proceso de acompañamiento psicoterapéutico para los funcionarios de la Dirección General y demás funcionarios seleccionados de la UAE Dirección de Impuestos y Adunas Nacionales -DIAN-</t>
  </si>
  <si>
    <t xml:space="preserve">Enero </t>
  </si>
  <si>
    <t>Prestación de servicios profesionales de asesoría e implementación de estrategias de comunicación digital para la Oficina de Comunicaciones Institucionales.</t>
  </si>
  <si>
    <t>Oficina de Comunicaciones Institucionales</t>
  </si>
  <si>
    <t>Patricia Parada Castro</t>
  </si>
  <si>
    <t>Jefe de Oficina</t>
  </si>
  <si>
    <t>pparadac@dian.gov.co</t>
  </si>
  <si>
    <t>6079800 901008</t>
  </si>
  <si>
    <t xml:space="preserve">Servicio profesional y de apoyo de la gestión como Community Manager de la Oficina de Comunicaciones Institucionales para la creación, administración y consolidación de contenidos que divulga la UAE-DIAN a través de las redes sociales como resultado de sus actividades misionales.   </t>
  </si>
  <si>
    <t xml:space="preserve">Servicio profesional y de apoyo de la gestión videográfica a la Oficina de Comunicaciones Institucionales para la consolidación de la estrategia de Comunicaciones de la UAE-DIAN   </t>
  </si>
  <si>
    <t>80101505;80101507</t>
  </si>
  <si>
    <t xml:space="preserve">Desarrollo de políticas u objetivos empresariales </t>
  </si>
  <si>
    <t>Julio</t>
  </si>
  <si>
    <t>Servicios de apoyo logístico para el desarrollo de las actividades de la semana de la Seguridad y Privacidad de la Información en la UAE DIAN.</t>
  </si>
  <si>
    <t>Prestación de servicios</t>
  </si>
  <si>
    <t>Oficina de Seguridad de la Informacion</t>
  </si>
  <si>
    <t>Hugo Alcides Pérez Pinilla</t>
  </si>
  <si>
    <t>hperezp@dian.gov.co</t>
  </si>
  <si>
    <t>6079800 901235</t>
  </si>
  <si>
    <t>80101507;81111504</t>
  </si>
  <si>
    <t>Servicios de asesoramiento sobre tecnologías de la información</t>
  </si>
  <si>
    <t>Servicio profesional especializado para diseñar, desarrollar y brindar apoyo técnico en la construcción de mejoras, solución de incidencias e implementación del sistema de Factura Electrónica DIAN.</t>
  </si>
  <si>
    <t>Inversión</t>
  </si>
  <si>
    <t>Implementación y Masificación de nuevos documentos electrónicos del sistema de facturación nacional</t>
  </si>
  <si>
    <t>Sub de Factura Electrónica y Soluciones Operativas</t>
  </si>
  <si>
    <t>Dirección de Gestión de Impuestos</t>
  </si>
  <si>
    <t>Luis Hernando Valero Vásquez</t>
  </si>
  <si>
    <t>Subdirector</t>
  </si>
  <si>
    <t>lvalerov@dian.gov.co</t>
  </si>
  <si>
    <t>7428973 907434</t>
  </si>
  <si>
    <t>Servicios de información actualizados</t>
  </si>
  <si>
    <t>Realizar las pruebas de desarrollo</t>
  </si>
  <si>
    <t>Servicio profesional para desarrollar y brindar soporte técnico en el mantenimiento correctivo y evolutivo de los documentos electrónicos que hacen parte del Sistema de Factura Electrónica DIAN.</t>
  </si>
  <si>
    <t>Definir el esquema de interoperabilidad</t>
  </si>
  <si>
    <t>Servicio profesional para desarrollar y brindar soporte técnico para realizar mejoras, correcciones y mantenimiento a las funcionalidades de la plataforma del Sistema de Factura Electrónica DIAN.</t>
  </si>
  <si>
    <t>Servicio profesional para ejercer actividades de planeación, seguimiento y ejecución de los recursos financieros y de adquisiciones del proyecto de inversión “Implementación y Masificación de nuevos documentos electrónicos del sistema de facturación nacional”.</t>
  </si>
  <si>
    <t>Servicio de factura electrónica y demás documentos electrónicos</t>
  </si>
  <si>
    <t>Gestionar y hacer seguimiento al Proyecto</t>
  </si>
  <si>
    <t>Servicio profesional para brindar acompañamiento jurídico en el proceso de elaboración de la normatividad relacionada con el Sistema de Factura Electrónica DIAN.</t>
  </si>
  <si>
    <t>Documentos Normativos</t>
  </si>
  <si>
    <t>Ajustar la normatividad legal y técnica para la optimización y adecuación del modelo del sistema de facturación electrónica a las necesidades del país</t>
  </si>
  <si>
    <t>Servicio profesional para brindar soporte funcional a la mesa de soporte y a los documentos que hacen parte del Sistema de Factura Electrónica DIAN.</t>
  </si>
  <si>
    <t>Brindar soporte a los contribuyentes</t>
  </si>
  <si>
    <t>Servicio profesional para realizar actividades de control y seguimiento relacionadas con el cumplimiento de los objetivos del proyecto de inversión “Implementación y Masificación de nuevos documentos electrónicos del sistema de facturación nacional”.</t>
  </si>
  <si>
    <t>Servicio profesional para garantizar los estándares de calidad establecidos por la entidad y gestionar la mejora continua en los procesos, procedimientos y documentación que forman parte del Sistema de Facturación Electrónica DIAN</t>
  </si>
  <si>
    <t>Servicio profesional para brindar soporte y acompañamiento técnico funcional en la definición, modificación y mejoras de los anexos técnicos que integran el Sistema de Factura Electrónica DIAN</t>
  </si>
  <si>
    <t>Elaborar la documentación técnica del sistema de información actualizado</t>
  </si>
  <si>
    <t>Servicio profesional para prestar soporte técnico funcional frente al estudio, generación y actualización de los anexos técnicos, al igual que la optimización de las reglas de validación del ecosistema de Facturación Electrónica DIAN.</t>
  </si>
  <si>
    <t>Servicio profesional para prestar soporte funcional y masificación de los documentos electrónicos que hacen parte del sistema de factura electrónica DIAN.</t>
  </si>
  <si>
    <t>Realizar campañas de sensibilización y socialización</t>
  </si>
  <si>
    <t>Servicio profesional para prestar soporte funcional en la asignación y escalamiento de los casos de uso, reportados por los usuarios internos y externos del Sistema de Factura Electrónica DIAN.</t>
  </si>
  <si>
    <t>Servicio profesional para prestar soporte funcional en la revisión y solución de requerimientos de incidentes, mejoras, y actualización de la solución gratuita del Sistema de Factura Electrónica DIAN.</t>
  </si>
  <si>
    <t>Servicio profesional para prestar soporte funcional en la atención y solución de incidentes relacionados con Nómina Electrónica y el Sistema de Factura Electrónica DIAN</t>
  </si>
  <si>
    <t>Servicio profesional para prestar soporte funcional en la atención y solución de los casos de uso presentados sobre la Solución Gratuita y demás documentos del Sistema de Factura Electrónica DIAN.</t>
  </si>
  <si>
    <t>Servicio profesional para prestar soporte funcional en el análisis y solución de los incidentes relacionados con los certificados digitales y demás documentos electrónicos del software gratuito del Sistema de Factura Electrónica DIAN.</t>
  </si>
  <si>
    <t>Servicio profesional para prestar soporte funcional en la atención y solución de los incidentes recibidos por los Grandes Contribuyentes relacionados con los documentos electrónicos y nuevos documentos equivalentes que hacen parte del Sistema de Factura electrónica DIAN.</t>
  </si>
  <si>
    <t>Servicio profesional para prestar soporte funcional en la atención y solución de los incidentes sobre la Solución Gratuita y la numeración requerida en los documentos electrónicos del sistema de Factura Electrónica DIAN</t>
  </si>
  <si>
    <t>Servicio profesional para realizar el análisis y soporte funcional a los documentos electrónicos (XML, UBL, WS) transmitidos en los ambientes tecnológicos por parte de los contribuyentes en el Sistema de Factura Electrónica DIAN</t>
  </si>
  <si>
    <t>Servicio profesional para brindar acompañamiento en la creación, ejecución y socialización del programa de comunicaciones de los documentos electrónicos que hacen parte del Sistema de Factura Electrónica DIAN</t>
  </si>
  <si>
    <t>Servicio profesional para prestar soporte legal y de segundo nivel en la gestión de las solicitudes recibidas por parte de usuarios del Sistema de Facturación Electrónica DIAN.</t>
  </si>
  <si>
    <t>Servicio profesional jurídico en la coordinación, atención y respuesta a las solicitudes recibidas en las herramientas de gestión relacionadas con el Sistema de Facturación Electrónica DIAN</t>
  </si>
  <si>
    <t>Servicio profesional para prestar soporte funcional en la atención y solución de los incidentes del Documento Soporte en Adquisiciones con No Obligados a Facturar Electrónicamente, y demás documentos electrónicos que forman y harán parte del Sistema de Factura Electrónica DIAN</t>
  </si>
  <si>
    <t>Servicio profesional para prestar soporte funcional en la atención y solución de los incidentes que se presenten en la plataforma RADIAN y demás documentos electrónicos del Sistema de Facturación Electrónica DIAN.</t>
  </si>
  <si>
    <t>Servicio profesional para prestar soporte funcional en la resolución de incidentes que se presentan en los diferentes documentos electrónicos que están dispuestos en el Sistema de Facturación Electrónica DIAN.</t>
  </si>
  <si>
    <t>Software de seguridad de transacciones y de protección contra virus</t>
  </si>
  <si>
    <t>Febrero</t>
  </si>
  <si>
    <t>Selección Abreviada Subasta Inversa</t>
  </si>
  <si>
    <t>Adquirir los derechos de uso sobre certificados digitales de firma y no repudio, emitidos por Entidades de Certificación Digital acreditadas por el Organismo Nacional de Acreditación en Colombia – ONAC.</t>
  </si>
  <si>
    <t>Compraventa</t>
  </si>
  <si>
    <t>Exhibiciones y ferias comerciales</t>
  </si>
  <si>
    <t>Marzo</t>
  </si>
  <si>
    <t>Selección Abreviada de Menor Cuantía</t>
  </si>
  <si>
    <t>Servicios de apoyo logístico para la realización de eventos y actividades que fomenten cercanía al ciudadano a través de acciones generadoras de valor que impacten positivamente en los contribuyentes</t>
  </si>
  <si>
    <t>Sub de Servicio al Ciudadano en Asuntos Tributarios</t>
  </si>
  <si>
    <t>Diana Helen Navarro Bonett</t>
  </si>
  <si>
    <t>Subdirectora</t>
  </si>
  <si>
    <t>dnavarrob1@dian.gov.co</t>
  </si>
  <si>
    <t>Impresión promocional o publicitaria</t>
  </si>
  <si>
    <t>Mínima Cuantía</t>
  </si>
  <si>
    <t>Elaboración de materiales pedagógicos, educativos y de reconocimiento para el desarrollo de las estrategias de cultura de la contribución y de servicio al ciudadano, incluida la elaboración de constancias de participación a estudiantes NAF y de placas conmemorativas a Instituciones Educativas y/o docentes ganadores de la Convocatoria Anual docente CCE 2024.</t>
  </si>
  <si>
    <t>Alquiler y arrendamiento de propiedades o edificaciones</t>
  </si>
  <si>
    <t>Abril</t>
  </si>
  <si>
    <t>Servicio de arrendamiento de bienes inmuebles estratégicamente ubicados para la atención de los ciudadanos que demanden la atención de trámites y servicios de la DIAN.</t>
  </si>
  <si>
    <t>Arrendamiento</t>
  </si>
  <si>
    <t>Servicios de implementación de aplicaciones</t>
  </si>
  <si>
    <t>Adquirir, instalar y poner en funcionamiento un sistema de gestión de turnos y colas, integrado con un sistema de gestión de contenido multimedia para los puntos de contacto y sedes de la Dirección de Impuestos y Aduanas Nacionales, con su correspondiente hardware y software licenciado.</t>
  </si>
  <si>
    <t xml:space="preserve">Teléfonos de diadema </t>
  </si>
  <si>
    <t>Compra de auriculares para el centro de cobro</t>
  </si>
  <si>
    <t>Sub de Cobranzas y Control Extensivo</t>
  </si>
  <si>
    <t>Jorge Mario Campillo Orozco</t>
  </si>
  <si>
    <t>jcampilloo@dian.gov.co</t>
  </si>
  <si>
    <t>Servicio de alquiler y mantenimiento de mobiliario para oficina</t>
  </si>
  <si>
    <t>Dotación de mobiliario para nuevos puntos de contacto para la atención de los ciudadanos que demanden la atención de trámites y servicios de la DIAN.</t>
  </si>
  <si>
    <t>Mantenimiento de software de gestión mantenimiento y operación de las instalaciones</t>
  </si>
  <si>
    <t>Prestación de servicios profesionales peara la modernización y transformación tecnológica con arquitectura en la nube para mejora en el sistema de facturación electrónica de la DIAN.</t>
  </si>
  <si>
    <t>Implementación del Plan de Modernización Tecnológica en la DIAN a nivel nacional</t>
  </si>
  <si>
    <t>Dirección de Gestión de Innovación y Tecnología</t>
  </si>
  <si>
    <t>Julian David Medina Herrera</t>
  </si>
  <si>
    <t>Director de Gestión</t>
  </si>
  <si>
    <t>jmedinah1@dian.gov.co</t>
  </si>
  <si>
    <t>6079800 903430</t>
  </si>
  <si>
    <t>Servicios tecnológicos</t>
  </si>
  <si>
    <t>Poner en funcionamiento los servicios tecnológicos que soporta la operación de la entidad</t>
  </si>
  <si>
    <t>82111804;82112000</t>
  </si>
  <si>
    <t xml:space="preserve">Servicios de traducción escrita
Servicios de interpretación de idiomas de forma presencial
</t>
  </si>
  <si>
    <t>Prestación de servicios de traducción y/o revisión documental especializada (oficial y no oficial), traducción (interpretación) simultánea y traducción (interpretación) consecutiva para atender las necesidades de los procesos y dependencias de la Dirección de Impuestos y Aduanas Nacionales - DIAN</t>
  </si>
  <si>
    <t>Dirección GIT- Enlace para la Transformación Digital</t>
  </si>
  <si>
    <t>Carlos Arturo Higuera Manrique</t>
  </si>
  <si>
    <t>Coordinador</t>
  </si>
  <si>
    <t>chigueram@dian.gov.co</t>
  </si>
  <si>
    <t>6079800 936126</t>
  </si>
  <si>
    <t>Cuarta</t>
  </si>
  <si>
    <t>72151514;39121011</t>
  </si>
  <si>
    <t>Servicio de mantenimiento de energía de emergencia o de reserva</t>
  </si>
  <si>
    <t>Octubre</t>
  </si>
  <si>
    <t>Si</t>
  </si>
  <si>
    <t>No solicitadas</t>
  </si>
  <si>
    <t xml:space="preserve">Contratar el servicio de mantenimiento integral preventivo y correctivo con inclusión de repuestos para UPS’s marcas varias de la DIAN. </t>
  </si>
  <si>
    <t>Sub de Infraestructura Tecnológica y de Operaciones</t>
  </si>
  <si>
    <t>Hector Leonel Mesa Lara</t>
  </si>
  <si>
    <t>hmesal@dian.gov.co</t>
  </si>
  <si>
    <t>6079800 903401</t>
  </si>
  <si>
    <t>Identificar mejoras a la capacidad actual de los servicios tecnológicos.</t>
  </si>
  <si>
    <t xml:space="preserve">Mantenimiento integral preventivo y correctivo con inclusión de repuestos para las UPS marca Liebert de la DIAN. </t>
  </si>
  <si>
    <t>Mantenimiento de computadores “mainframe”</t>
  </si>
  <si>
    <t xml:space="preserve">Mantenimiento integral preventivo y correctivo en hardware, con inclusión de repuestos a nivel nacional, para los equipos servidores y comunicaciones de diferentes marcas de la Dirección de Impuestos y Aduanas Nacionales - DIAN. </t>
  </si>
  <si>
    <t>Baterías de plomo-ácido</t>
  </si>
  <si>
    <t>Adquisición de Bancos de Baterías para UPS de diferentes capacidades a nivel nacional.</t>
  </si>
  <si>
    <t>Identificar mejoras a la capacidad actual de los servicios tecnológicos</t>
  </si>
  <si>
    <t>43222800;81161712</t>
  </si>
  <si>
    <t>Equipo de telefonía, Servicio de voz en la red</t>
  </si>
  <si>
    <t xml:space="preserve">Prestar el servicio de telefonía IP y su integración con las comunicaciones unificadas a nivel nacional para la Dirección de Impuestos y Aduanas Nacionales, Incluyendo la infraestructura y dotación requeridas para la correcta presentación del mismo. </t>
  </si>
  <si>
    <t>81112101;83111602;83112304;81161703;81161704;81161712;81111808</t>
  </si>
  <si>
    <t>Proveedores de servicios de internet ISP</t>
  </si>
  <si>
    <t>Acuerdo Marco de Precios</t>
  </si>
  <si>
    <t xml:space="preserve">Contratar los Servicios de Telecomunicaciones para la DIAN a Nivel Nacional. </t>
  </si>
  <si>
    <t>43233004;81111809;81112220;</t>
  </si>
  <si>
    <t>Software de equipos de seguridad de red y de redes privadas virtuales vpn</t>
  </si>
  <si>
    <t>Noviembre</t>
  </si>
  <si>
    <t xml:space="preserve">Prestar los servicios de renovación del soporte de fábrica, mantenimiento preventivo, correctivo incluido repuestos y soporte para la solución y licenciamiento de la plataforma de hiperconvergencia de la DIAN. </t>
  </si>
  <si>
    <t>81112303;81112204;43233415;43233004;81112202</t>
  </si>
  <si>
    <t xml:space="preserve">Soporte para la infraestructura computacional y renovación de licenciamiento de software marca IBM de la UAE-DIAN. </t>
  </si>
  <si>
    <t>Servicio de instalación y mantenimiento acondicionamiento del aire, enfriamiento y calefacción hvac</t>
  </si>
  <si>
    <t xml:space="preserve">Mantenimiento integral preventivo y correctivo, con inclusión de repuestos para los equipos de aire acondicionado de precisión del centro de cómputo Sitio 1 de la DIAN. </t>
  </si>
  <si>
    <t>72151500;73152108</t>
  </si>
  <si>
    <t>Servicios de sistemas eléctricos</t>
  </si>
  <si>
    <t xml:space="preserve">Mantenimiento integral preventivo y correctivo, con inclusión de repuestos para los sistemas de distribución de potencia eléctrica (electrobarras, tableros eléctricos) y control de iluminación del centro de cómputo sitio 1 de la DIAN. </t>
  </si>
  <si>
    <t>81112202;81112203;81112208</t>
  </si>
  <si>
    <t>Dispositivo para balancear la carga del servidor</t>
  </si>
  <si>
    <t>Agosto</t>
  </si>
  <si>
    <t>Renovar la plataforma de balanceo de servicios de aplicaciones F5 existente, mediante la adquisición de la solución ELA Enterprise Licensing Agreement (SW – HW) para los centros de cómputo Sitio 1 y Sitio 2 y en los servicios nube de la UAE-DIAN .</t>
  </si>
  <si>
    <t>Poner en funcionamiento los servicios tecnológicos que soporta la operación de la entidad.</t>
  </si>
  <si>
    <t>72151500;81112300</t>
  </si>
  <si>
    <t>Mantenimiento integral preventivo y correctivo con inclusión de repuestos para los sistemas de monitoreo Video-Wall, Control de Iluminación, Sistema de Videovigilancia y Control de acceso del centro de cómputo Sitio 1 de la DIAN</t>
  </si>
  <si>
    <t>Servicio de mantenimiento o reparación de equipos y sistemas de protección contra incendios</t>
  </si>
  <si>
    <t>Mayo</t>
  </si>
  <si>
    <t>Contratar el servicio de mantenimiento integral preventivo y correctivo, con inclusión de repuestos para los sistemas de detección y extinción de incendios del centro de cómputo Sitio 1 de la DIAN.</t>
  </si>
  <si>
    <t>Software de seguridad y protección</t>
  </si>
  <si>
    <t>Adquirir certificados de servidor seguro SSL con EV para la defensoría del contribuyente y del usuario aduanero, intercambio OCDE, certificado con capacidad para 42 nombres de dominio, intercambio FATCA, tipo WildCard y para persona jurídica. (Se ha indagado y no se ha identificado requerimientos de certificados para X-Road)</t>
  </si>
  <si>
    <t>43232801;81112202</t>
  </si>
  <si>
    <t>Software de monitoreo de red</t>
  </si>
  <si>
    <t>Renovación del derecho de actualización de las nuevas versiones y soporte licenciamiento Solarwinds - Orión Herramienta de Monitoreo de la plataforma tecnológica y adquisición de nuevas licencias.</t>
  </si>
  <si>
    <t>81111501;81112103</t>
  </si>
  <si>
    <t>Diseño de aplicaciones de software de la unidad central</t>
  </si>
  <si>
    <t>Servicio profesional para la implementación de experiencias de usuario y el diseño de productos y servicios digitales dentro del Centro de Experiencia de Usuario de la DIAN</t>
  </si>
  <si>
    <t>Sub de Innovación y Proyectos</t>
  </si>
  <si>
    <t xml:space="preserve">Tony Samir Peña Guzman </t>
  </si>
  <si>
    <t>tpenag@dian.gov.co</t>
  </si>
  <si>
    <t>6079800 903851</t>
  </si>
  <si>
    <t>Realizar la puesta en producción de los sistemas de información.</t>
  </si>
  <si>
    <t>80101509;80101507</t>
  </si>
  <si>
    <t>Servicios profesionales para la planificación, desarrollo y ejecución del Centro de Experiencia al Usuario (UX) incluyendo el diseño de interfaces gráficas en los sistemas de información de la DIAN</t>
  </si>
  <si>
    <t>Servicio profesional para la creación, revisión y ajustes de los textos en los productos y servicios digitales dentro del Centro de Experiencia de Usuario de la DIAN</t>
  </si>
  <si>
    <t>43232300;43232307;81112202</t>
  </si>
  <si>
    <t>Software de consultas y gestión de datos</t>
  </si>
  <si>
    <t>Adquisición del licenciamiento del software STATA con sus respectivos derechos de actualización y soporte para la UAE-DIAN</t>
  </si>
  <si>
    <t>Sub de Procesamiento de Datos</t>
  </si>
  <si>
    <t xml:space="preserve">Daniel Andres Rojas Ospina </t>
  </si>
  <si>
    <t>drojaso2@dian.gov.co</t>
  </si>
  <si>
    <t>43232307;43232400;81112202</t>
  </si>
  <si>
    <t>Software de extracción de datos</t>
  </si>
  <si>
    <t>Eliminada</t>
  </si>
  <si>
    <t>Renovar el derecho de actualización y soporte para el licenciamiento COGNOS existente en la UAE-DIAN.</t>
  </si>
  <si>
    <t>Sub de Soluciones y Desarrollo</t>
  </si>
  <si>
    <t>Martin Camilo Fonseca Trompa</t>
  </si>
  <si>
    <t>mfonsecat@dian.gov.co</t>
  </si>
  <si>
    <t>6079800 903601</t>
  </si>
  <si>
    <t>81112105;81112006;81112003</t>
  </si>
  <si>
    <t>Servicios de hospedaje de operación de sitios web</t>
  </si>
  <si>
    <t>Adquirir el servicio de Hosting para la página web del Registro de Solicitudes de Intervención RESIDEF de la Defensoría del Contribuyente y el Usuario Aduanero de la DIAN.</t>
  </si>
  <si>
    <t>81112202;81112222</t>
  </si>
  <si>
    <t>Mantenimiento y soporte de software</t>
  </si>
  <si>
    <t>Renovación de licencias del software de contenidos Digiturno y SCALA con su respectivo soporte en sitio y mantenimiento evolutivo para la UAE - DIAN.</t>
  </si>
  <si>
    <t>Software de gestión de contenidos</t>
  </si>
  <si>
    <t xml:space="preserve">Renovación de licencias de Visual Studio Enterprise, a través de orden de Compra electrónica en la Tienda Virtual del Estado Colombiano (TVEC) </t>
  </si>
  <si>
    <t>Software de entorno de desarrollo</t>
  </si>
  <si>
    <t>Renovación de licencias y soporte de Enterprise Arquitect para UAE-DIAN.</t>
  </si>
  <si>
    <t>Quinta</t>
  </si>
  <si>
    <t>43232702;81112200</t>
  </si>
  <si>
    <t>Software de comunicaciones de escritorio</t>
  </si>
  <si>
    <t>Renovar el licenciamiento del producto AnyDesk Advanced para 20 conexiones concurrentes, con derecho de actualización, parches, releases, nuevas versiones, por el término de un (1) año</t>
  </si>
  <si>
    <t>43232102;43232103;43232107;81112202</t>
  </si>
  <si>
    <t>Software de imágenes gráficas o de fotografía</t>
  </si>
  <si>
    <t>Renovación de la suscripción de Adobe Creative Cloud, con su respectivo derecho de actualización, nuevas versiones y asistencia técnica de uso y adquisición de licencias nuevas</t>
  </si>
  <si>
    <t>43233200;81112501</t>
  </si>
  <si>
    <t>Renovar la suscripción de software especializado de borrado seguro para protección de la información confidencial y reservada almacenada en los dispositivos de almacenamiento de la UAE- DIAN a nivel nacional.</t>
  </si>
  <si>
    <t>81112200;43231505</t>
  </si>
  <si>
    <t>Mantenimiento y soporte de software
Software de recursos humanos</t>
  </si>
  <si>
    <t xml:space="preserve">Servicios especializados de soporte y desarrollo del Sistema para la Gestión del Talento Humano KACTUS-HCM de la Dirección de Impuestos y Aduanas Nacionales </t>
  </si>
  <si>
    <t>81111504;81141902;80101507</t>
  </si>
  <si>
    <t>Servicios de programación de aplicaciones</t>
  </si>
  <si>
    <t>Servicios profesionales para la Subdirección de Soluciones y Desarrollo de la UAE-DIAN, en el proceso de modernización y actualización de los sistemas de información de la entidad, mediante actividades del ciclo de vida de desarrollo de software</t>
  </si>
  <si>
    <t>Actualizaciones o parches de software</t>
  </si>
  <si>
    <t>Servicio especializado de soporte en sitio para los sistemas Digiturno y Scala para la UAE-DIAN</t>
  </si>
  <si>
    <t>Servicio de mantenimiento correctivo y evolutivo de la aplicación móvil APP de acuerdo con los requerimientos técnicos de la Dirección de Impuestos y Aduana Nacionales.</t>
  </si>
  <si>
    <t>32151800;83111800;72154201</t>
  </si>
  <si>
    <t>Dispositivos de control de seguridad, Servicios de televisión, Servicios de mantenimiento y reparación de instalación de instrumentación</t>
  </si>
  <si>
    <t>Servicio de mantenimiento para el sistema de automatización y control de circuito cerrado de televisión del Laboratorio Nacional de Aduanas, con inclusión de repuestos, accesorios e insumos.</t>
  </si>
  <si>
    <t>Fortalecimiento y dotación del Laboratorio Nacional de Aduanas</t>
  </si>
  <si>
    <t>Sub Del Laboratorio Aduanero</t>
  </si>
  <si>
    <t>Dirección de Gestión de Aduanas</t>
  </si>
  <si>
    <t>Myriam Josefina Rincón Torres</t>
  </si>
  <si>
    <t>mrincont@dian.gov.co</t>
  </si>
  <si>
    <t>Laboratorio de Aduanas fortalecido</t>
  </si>
  <si>
    <t>Realizar actividades de logística y adecuación para poner en marcha el Laboratorio Nacional de Aduanas</t>
  </si>
  <si>
    <t>Gases nobles</t>
  </si>
  <si>
    <t>Suministro de gases especiales consumibles para la Subdirección del Laboratorio Aduanero</t>
  </si>
  <si>
    <t>Suministro</t>
  </si>
  <si>
    <t>Controles de calidad o calibradores o estándares químicos</t>
  </si>
  <si>
    <t>Compraventa de materiales de referencia para la Subdirección del Laboratorio Aduanero</t>
  </si>
  <si>
    <t>Derivados orgánicos y compuestos sustituidos</t>
  </si>
  <si>
    <t>Suministro de reactivos para la Subdirección del Laboratorio Aduanero</t>
  </si>
  <si>
    <t>Artículos de vidrio o plástico y suministros generales de laboratorio</t>
  </si>
  <si>
    <t>Compraventa de insumos para la Subdirección del Laboratorio Aduanero</t>
  </si>
  <si>
    <t>Mantenimiento de equipos de laboratorio</t>
  </si>
  <si>
    <t>Junio</t>
  </si>
  <si>
    <t>Mantenimiento FTIR Perkin Elmer para la Subdirección del Laboratorio Aduanero</t>
  </si>
  <si>
    <t>Mantenimiento, calibración y/o caracterización con inclusión de repuestos, accesorios y/o consumibles para equipos varios de la Subdirección del Laboratorio Aduanero</t>
  </si>
  <si>
    <t>Disposición de desechos peligrosos</t>
  </si>
  <si>
    <t>Servicio de destrucción e incineración o disposición final de los residuos de laboratorio y remanentes de muestras de la Subdirección del Laboratorio Aduanero</t>
  </si>
  <si>
    <t>Mantenimiento con adquisición de consumibles y repuestos para los equipos de las marcas TA INSTRUMENTS, SDL ATLAS y TEXTECHNO de la Subdirección del Laboratorio Aduanero</t>
  </si>
  <si>
    <t>Instrumentos y accesorios de medición cromatográfica</t>
  </si>
  <si>
    <t>Compraventa de consumibles para equipos de cromatografía marca Agilent de la Subdirección del Laboratorio Aduanero</t>
  </si>
  <si>
    <t>Mantenimiento y calificación con adquisición de consumibles y repuestos para equipos de cromatografía marca Agilent de la Subdirección del Laboratorio Aduanero</t>
  </si>
  <si>
    <t>Mantenimiento, calificación y/o calibración, con adquisición de consumibles y repuestos para los espectrofotómetros Infrarrojo marca Shimadzu, densímetros y polarímetro marca Rudolph y sus accesorios de la Subdirección del Laboratorio Aduanero</t>
  </si>
  <si>
    <t>Mantenimiento, calificación y/o calibración para el equipo de destilación ASTM-86 PAC-Herzog y equipo punto de chispa Stanophe Seta con adquisición de repuestos y/o consumibles para la Subdirección del Laboratorio Aduanero</t>
  </si>
  <si>
    <t>Mantenimiento y adquisición de repuestos y/o consumibles para equipos de agua marca Millipore de la Subdirección del Laboratorio Aduanero</t>
  </si>
  <si>
    <t>Mantenimiento y calificación del digestor de microondas marca Milestone modelo ETHOS UP de la Subdirección del Laboratorio Aduanero</t>
  </si>
  <si>
    <t>Mantenimiento y adquisición de repuestos y/o consumibles para el generador de hidrógeno marca PEAK Scientific Instruments de la Subdirección del Laboratorio Aduanero</t>
  </si>
  <si>
    <t>Ensayo de materiales</t>
  </si>
  <si>
    <t>Servicios para la participación en programas de ensayos de aptitud internacionales para la Subdirección del Laboratorio Aduanero</t>
  </si>
  <si>
    <t>Mantenimiento y calificación con adquisición de repuestos y/o consumibles para el espectrómetro de chispa OBLF, los equipos de absorción atómica y espectrofotómetro UV-VIS marca ANALYTIK JENA para la SLA</t>
  </si>
  <si>
    <t>Mantenimiento y calibración de tensiómetro marca KRUSS de la Subdirección del Laboratorio Aduanero</t>
  </si>
  <si>
    <t>Mantenimiento con adquisición de repuestos para balanzas marca SARTORIUS y microscopios marca ZEISS de la Subdirección del Laboratorio Aduanero</t>
  </si>
  <si>
    <t>Mantenimiento, calibración y adquisición de consumibles y/o accesorios para medidor multiparámetro Hanna Instruments de la Subdirección del Laboratorio Aduanero</t>
  </si>
  <si>
    <t>Mantenimiento con inclusión de consumibles y/o repuestos para el microscopio electrónico de barrido marca Hitachi de la Subdirección del Laboratorio Aduanero</t>
  </si>
  <si>
    <t>Mantenimiento, calificación y adquisición de consumibles y/o repuestos para el equipo de fluorescencia de rayos X marca Thermo de la Subdirección del Laboratorio Aduanero</t>
  </si>
  <si>
    <t>Mantenimiento microscopio metalográfico marca Leica de la Subdirección del Laboratorio Aduanero</t>
  </si>
  <si>
    <t>Mantenimiento de viscosímetro marca CANNON con adquisición de consumibles y repuestos de la Subdirección del Laboratorio Aduanero</t>
  </si>
  <si>
    <t>Servicios de estandarización de especificaciones</t>
  </si>
  <si>
    <t>Servicio de evaluación para el otorgamiento de acreditación en la norma ISO/IEC 17025:2017 para la Subdirección del Laboratorio Aduanero</t>
  </si>
  <si>
    <t>41115700;41115400;41113000;41104800</t>
  </si>
  <si>
    <t>Instrumentos y accesorios de medición cromatográfica, Equipo espectroscópico, Instrumentos de suministros evaluación química, Equipo y suministros de laboratorio para el vertido, la destilación, la evaporación y la extracción</t>
  </si>
  <si>
    <t xml:space="preserve">Compraventa de equipos para análisis orgánicos para los laboratorios de la Subdirección del Laboratorio Aduanero </t>
  </si>
  <si>
    <t>Realizar los análisis de muestras de los distintos sectores de la producción, tomadas para control aduanero</t>
  </si>
  <si>
    <t>41113000;41114500</t>
  </si>
  <si>
    <t>Instrumentos de suministros evaluación química, Instrumentos mecánicos</t>
  </si>
  <si>
    <t>Compraventa de equipos para análisis genético y análisis de materiales para los laboratorios de la Subdirección del Laboratorio Aduanero (TGA, F, GEN, RAMMAN)</t>
  </si>
  <si>
    <t>41104600;41111700;41104500</t>
  </si>
  <si>
    <t xml:space="preserve">Hornos de laboratorio y accesorios, Instrumentos y accesorios de visión y observación, , Estufas de laboratorio y accesorios
</t>
  </si>
  <si>
    <t>Compraventa de equipos auxiliares para los laboratorios de la Subdirección del Laboratorio Aduanero</t>
  </si>
  <si>
    <t>23121604;41104500;41102916</t>
  </si>
  <si>
    <t>Maquinaria, equipo y accesorios para trabajo textil, Equipo de perforación, amoladura, corte, trituración y prensado para laboratorio, Equipo de histología</t>
  </si>
  <si>
    <t>Compraventa de instrumentos y dispositivos para los laboratorios de la Subdirección del Laboratorio Aduanero</t>
  </si>
  <si>
    <t>80101505;80101509</t>
  </si>
  <si>
    <t>Licitación pública</t>
  </si>
  <si>
    <t>Servicios de consultoría técnica especializada para el levantamiento de procesos y procedimientos para la certificación del Laboratorio de Informática Forense UAE – DIAN, bajo la ISO/IEC 17025/2017, conforme el CONPES 3957.</t>
  </si>
  <si>
    <t>Implantación Plan Anual Antievasión Nacional</t>
  </si>
  <si>
    <t>Sub de Apoyo en la Lucha contra el Delito Aduanero y Fisca</t>
  </si>
  <si>
    <t xml:space="preserve">Dirección de Gestión de Fiscalización </t>
  </si>
  <si>
    <t>Lina María Rodríguez Barón</t>
  </si>
  <si>
    <t>lrodriguezb4@dian.gov.co</t>
  </si>
  <si>
    <t>Servicio de procesamiento de evidencia digital</t>
  </si>
  <si>
    <t>Adquirir servicios de consultoría experta forense taci que apoye la estructuración de los peritajes forenses y manejo de herramientas tecnológicas en informática forense.</t>
  </si>
  <si>
    <t>43232300;43232605;43211500;43211900</t>
  </si>
  <si>
    <t>Adquisición, instalación, configuración, servicios conexos y puesta en funcionamiento de una nueva solución de herramientas de hardware y software para el Centro de mando unificado para control aduanero.</t>
  </si>
  <si>
    <t>Sub de Gestión Fiscalización Aduanera</t>
  </si>
  <si>
    <t xml:space="preserve">Sandra Liliana Cadavid </t>
  </si>
  <si>
    <t>scadavido@dian.gov.co</t>
  </si>
  <si>
    <t>Adquirir herramientas de inteligencia de negocios.</t>
  </si>
  <si>
    <t>41115300 </t>
  </si>
  <si>
    <t>Equipo de generación y medición de luz y ondas</t>
  </si>
  <si>
    <t>Adquisición de espectometros para el control Aduanero</t>
  </si>
  <si>
    <t>Recolectar y analizar la información derivadas de las acciones de fiscalización de la entidad.</t>
  </si>
  <si>
    <t>43212104;43212105;80161800;81112306</t>
  </si>
  <si>
    <t>Impresoras de inyección de tinta; Impresoras láser; Servicios de alquiler o arrendamiento de equipo de oficina; Mantenimiento de impresoras</t>
  </si>
  <si>
    <t>Arriendo y mantenimiento de impresoras portátiles para las acciones de control en campo para favorecer los principios de eficacia y economía en la gestión administrativa través de Acuerdo Marco de Precios de CCE para la DIAN.</t>
  </si>
  <si>
    <t>81112101;43222640;43222628</t>
  </si>
  <si>
    <t xml:space="preserve">Proveedores de servicio de internet psi; Punto de acceso inalámbrico; Módems </t>
  </si>
  <si>
    <t>Adquirir el servicio de internet portátil con dispositivo de conexión para las acciones de control de campo través de Acuerdo Marco de Precios de CCE para la DIAN.</t>
  </si>
  <si>
    <t>45121521;42294802</t>
  </si>
  <si>
    <t>Cámaras de inspección; Endoscopios flexibles o accesorios o productos relacionados</t>
  </si>
  <si>
    <t>Adquisición de Cámaras de endoscopios de fibra óptica con un visualizador enfocable y de conexión inalámbrica a teléfono celular para obtener información en tiempo real durante la realización de las acciones de control en campo</t>
  </si>
  <si>
    <t>Equipo de reconocimiento de billetes</t>
  </si>
  <si>
    <t>Adquisición máquinas cuenta billetes como apoyo en las acciones de Fiscalización</t>
  </si>
  <si>
    <t>Sub de Fiscalización Cambiaria</t>
  </si>
  <si>
    <t>Luz Angela Torres Rivera</t>
  </si>
  <si>
    <t>ltorresr@dian.gov.co</t>
  </si>
  <si>
    <t>45121516 </t>
  </si>
  <si>
    <t>Cámaras grabadoras o video cámaras digitales</t>
  </si>
  <si>
    <t xml:space="preserve">Leasing de máquinas de grabación y video como apoyo en las acciones de Fiscalización </t>
  </si>
  <si>
    <t>43211509;80161800</t>
  </si>
  <si>
    <t>Computadores de tableta; Servicios de alquiler o arrendamiento de equipo de oficina</t>
  </si>
  <si>
    <t>Arrendamiento de tablets para los registro de acciones de control que se efectúan por parte de la subdirección de fiscalización tributaria</t>
  </si>
  <si>
    <t>Sub de Gestión Fiscalización Tributaria</t>
  </si>
  <si>
    <t>Juan Oswaldo Manrique Camargo</t>
  </si>
  <si>
    <t xml:space="preserve">Subdirector (E ) </t>
  </si>
  <si>
    <t>jmanriquec@dian.gov.co</t>
  </si>
  <si>
    <t>Servicios de Video Conferencias</t>
  </si>
  <si>
    <t>Realizar Campaña Digital De Reconocimiento Y Posicionamiento De Marca Defensoría En Canales Digitales</t>
  </si>
  <si>
    <t>Órgano Especial Defensor del Contribuyente y del Usuario Aduanero</t>
  </si>
  <si>
    <t xml:space="preserve">Sonia Esther Osorio Vesga </t>
  </si>
  <si>
    <t>Defensora Nacional</t>
  </si>
  <si>
    <t>sosoriov@dian.go.co</t>
  </si>
  <si>
    <t>Publicidad y Afiches</t>
  </si>
  <si>
    <t>Adquisición de Material de Promoción y Divulgación en puesto de contacto y Eventos presenciales que realice la Defensoría</t>
  </si>
  <si>
    <t>Uniformes Corporativos</t>
  </si>
  <si>
    <t>Adquisición de prendas distintivas para Para Fortalecer La Identidad de la Defensoría del Contribuyente y del Usuario Aduanero</t>
  </si>
  <si>
    <t>Servicios de Licencia del Software del computador</t>
  </si>
  <si>
    <t>Adquisición de dos (2) Licencias de Software (1 de Suit Adobe y 1 Final Cut Pro y compra de tarjeta de memoria para cámara profesional)</t>
  </si>
  <si>
    <t>Servicios de Producción de Videos</t>
  </si>
  <si>
    <t>Realización de Video para el posicionamiento de la Defensoría del Contribuyente y del Usuario Aduanero</t>
  </si>
  <si>
    <t>Servicios de Diseños de Sitios Web www</t>
  </si>
  <si>
    <t>Realización y Construcción de Pagina WEB de la Defensoría del Contribuyente y del Usuario Aduanero</t>
  </si>
  <si>
    <t xml:space="preserve">Gestión de Eventos </t>
  </si>
  <si>
    <t>Prestación de servicios profesionales para la Promoción y Divulgación de los deberes y derechos del contribuyente y el usuario aduanero</t>
  </si>
  <si>
    <t>Servicios de formación de recursos humanos para el sector público</t>
  </si>
  <si>
    <t>Licitación Pública</t>
  </si>
  <si>
    <t>Servicios de capacitación para servidores públicos de la UAE-DIAN, incluidas en el Plan Institucional de Capacitación PIC para la vigencia 2024</t>
  </si>
  <si>
    <t>Sub Escuela de Impuestos y Aduanas</t>
  </si>
  <si>
    <t>Dirección de Gestión Corporativa</t>
  </si>
  <si>
    <t>Olga Lucía Mora Aponte</t>
  </si>
  <si>
    <t>omoraa@dian.gov.co</t>
  </si>
  <si>
    <t>86101808;86111604</t>
  </si>
  <si>
    <t>Prestación de servicios profesionales de capacitación para funcionarios  de la Dirección de Impuestos y Aduanas Nacionales UAE-DIAN, en herramientas tecnológicas que permitan dar soporte técnico y facilitar la ejecución de las políticas, planes, programas  y procesos de la Entidad.</t>
  </si>
  <si>
    <t>Servicios profesionales de capacitación en el desarrollo de cursos de formación en competencias  gerenciales,  liderazgo de equipos de trabajo y desarrollo del talento humano para funcionarios de la UAE-DIAN, para el  logro de los objetivos estratégicos de la Entidad.</t>
  </si>
  <si>
    <t>Prestación de servicios profesionales especializados de capacitación a los funcionarios  de la Dirección de Impuestos y Aduanas Nacionales UAE-DIAN para  la implementación de nuevas soluciones de diseño y comunicación digital.</t>
  </si>
  <si>
    <t>43231500;81112501</t>
  </si>
  <si>
    <t>Software funcional específico de la empresa</t>
  </si>
  <si>
    <t>Adquisición de licencias para la creación y modificación de contenidos didácticos de carácter pedagógico, en diferentes tipos de formato, como herramienta colaborativa en los procesos educativos a realizar por la Subdirección Escuela de Impuestos y Aduanas UAE DIAN.</t>
  </si>
  <si>
    <t>86101808;86111701</t>
  </si>
  <si>
    <t>Servicios profesionales de capacitación en el idioma inglés con enfoque en temas aduaneros y fiscalización internacional, dirigido a los servidores de la UAE-DIAN.</t>
  </si>
  <si>
    <t>Educación para Empleados</t>
  </si>
  <si>
    <t>Prestación de servicios profesionales de capacitación para funcionarios de la Coordinación de la Cultura de la Contribución al curso Ética tributaria y ciudadanía fiscal CIAT – Tema Administración Tributaria.</t>
  </si>
  <si>
    <t>Tarjetas inteligentes</t>
  </si>
  <si>
    <t>Suministro de Certificados digitales “Función Pública”, con su correspondiente mecanismo de almacenamiento criptográfico y/o centralizado HSM (Hardware Security Module)</t>
  </si>
  <si>
    <t>Sub de Gestión de Recursos Financieros</t>
  </si>
  <si>
    <t>Daniel Gustavo Cáceres Mendoza</t>
  </si>
  <si>
    <t>dcaceresm@dian.gov.co</t>
  </si>
  <si>
    <t>6079800 902601</t>
  </si>
  <si>
    <t>Mantenimiento de impresoras</t>
  </si>
  <si>
    <t>Mantenimiento preventivo y correctivo de  Impresora Carnés</t>
  </si>
  <si>
    <t>Sub de Gestión del Empleo Público</t>
  </si>
  <si>
    <t>Jaime Elkim Muñoz Riaño</t>
  </si>
  <si>
    <t>jmunozr1@dian.gov.co</t>
  </si>
  <si>
    <t>Gestión de Eventos</t>
  </si>
  <si>
    <t>Servicio de apoyo para la ejecución de las actividades establecidas por la DIAN en el programa de bienestar 2024</t>
  </si>
  <si>
    <t>Prestación de Servicios</t>
  </si>
  <si>
    <t>Sub de Desarrollo del Talento Humano</t>
  </si>
  <si>
    <t>Diana Constanza Pérez Vargas</t>
  </si>
  <si>
    <t>dperezv@dian.gov.co</t>
  </si>
  <si>
    <t>6079800 902310</t>
  </si>
  <si>
    <t>93141808;93141810;93141811;53131701;56101507;56121000</t>
  </si>
  <si>
    <t>Servicio comunitarios de empleo, equipo para masaje terapéutico, moviliario</t>
  </si>
  <si>
    <t>Dotación de elementos para las salas de estabilización emocional "Armonízate" para la Unidad Administrativa Especial – U.A.E DIAN – a Nivel Nacional.</t>
  </si>
  <si>
    <t>93141808;93141810;93141811;56101507;56121000;52141501</t>
  </si>
  <si>
    <t>Servicio comunitarios de empleo, moviliario,electrodomésticos</t>
  </si>
  <si>
    <t>Dotación de elementos para las Salas Amigas de la Unidad Administrativa Especial – U.A.E DIAN – a Nivel Nacional.</t>
  </si>
  <si>
    <t>85121700;85121700</t>
  </si>
  <si>
    <t xml:space="preserve">Servicios de prestadores especialistas de servicios de salud </t>
  </si>
  <si>
    <t>Prestación de Servicios para el desarrollo del Programa de Medicina Preventiva y del Trabajo y apoyo a la implementación del Sistema de Gestión  de Seguridad Salud en el Trabajo.</t>
  </si>
  <si>
    <t>Ropa de seguridad</t>
  </si>
  <si>
    <t>Adquisición de elementos de protección personal para los servidores públicos de la DIAN</t>
  </si>
  <si>
    <t>46191601;46191506;72101516;42172001</t>
  </si>
  <si>
    <t>Extintores</t>
  </si>
  <si>
    <t>Adquisición y mantenimiento de elementos para la atención, prevención y mitigación del riesgo y de emergencia</t>
  </si>
  <si>
    <t>72151703;72101509;46191501;39111706;46171606</t>
  </si>
  <si>
    <t>Servicio de instalación de sistemas de alarmas contra robo y detección de fuego</t>
  </si>
  <si>
    <t>Adquisición instalación y puesta en marcha del sistema de detección y alarmas contra incendio en las sedes especificadas por la Entidad</t>
  </si>
  <si>
    <t>Servicios de prestadores especialistas de servicios de salud</t>
  </si>
  <si>
    <t>Servicios de apoyo para asesoria integral del manejo documental de las historias clínicas ocupacionales</t>
  </si>
  <si>
    <t xml:space="preserve">Prestación de servicios profesionales para la asesoría integral del modelo de bienestar y Riesgos Psicosocial </t>
  </si>
  <si>
    <t>Adquisición de Desfibriladores externos automáticos para las sedes de la Entidad a Nivel Nacional y mantenimiento de los que actualmente tiene la entidad</t>
  </si>
  <si>
    <t>Señalización de seguridad</t>
  </si>
  <si>
    <t>Adquisición de señaletica de emergencias para las sedes de la Entidad a Nivel Nacional</t>
  </si>
  <si>
    <t>Servicios de preselección de hojas de vida o currículum vitae</t>
  </si>
  <si>
    <t>Prestación de servicios profesionales para medir las competencias laborales conductuales o interpersonales para los servidores públicos de la DIAN</t>
  </si>
  <si>
    <t>72154022;72101509</t>
  </si>
  <si>
    <t>Servicio de instalación y mantenimiento de equipos hidráulicos</t>
  </si>
  <si>
    <t>Mantenimiento preventivo y correctivo con suministro de repuestos, accesorios e insumos, para lo equipos hidráulicos de las sedes de la entidad ubicadas en Bogotá D.C.</t>
  </si>
  <si>
    <t>Sub Administrativa - Coord de Infraestructura</t>
  </si>
  <si>
    <t>Ligia Stella Artunduaga Pastrana</t>
  </si>
  <si>
    <t>Lartunduagap@dian.gov.co</t>
  </si>
  <si>
    <t>6079800 901101</t>
  </si>
  <si>
    <t>72101500;30171500</t>
  </si>
  <si>
    <t>Servicios de apoyo para la construcción</t>
  </si>
  <si>
    <t>Mantenimiento preventivo y correctivo con suministro de repuestos, accesorios e insumos, para las puertas automáticas instaladas en las sedes de la DIAN en la ciudad de Bogotá</t>
  </si>
  <si>
    <t>Servicio de mantenimiento de ascensores</t>
  </si>
  <si>
    <t>Mantenimiento preventivo y/o correctivo con suministro de repuestos, accesorios e insumos para los ascensores marca THYSSENKRUPP de la U.A.E., Dirección de Impuestos y Aduanas DIAN, que están ubicados en las Sedes de las Direcciones Seccionales de las ciudades de Bucaramanga y Tuluá</t>
  </si>
  <si>
    <t>Servicio de inspección de equipos</t>
  </si>
  <si>
    <t>Servicio de inspección y certificación para los ascensores y puertas automáticas de las sedes de la UAE-DIAN a nivel nacional.</t>
  </si>
  <si>
    <t>Análisis de indicadores ambientales</t>
  </si>
  <si>
    <t>Contratar el servicio de caracterización de vertimientos de las aguas residuales domésticas y aguas residuales no domesticas (ARD y ARnD) correspondiente a las sedes de la Dirección de Impuestos y Aduanas Nacionales ubicadas en la ciudad de Bogotá D.C.</t>
  </si>
  <si>
    <t>15101505;78102101</t>
  </si>
  <si>
    <t>Combustible Diésel; transporte de productos derivados del petróleo</t>
  </si>
  <si>
    <t>Suministro de combustible diésel (ACPM) con transporte y entrega en las direcciones definidas, para las plantas eléctricas de las sedes de la DIAN ubicadas en la ciudad de Bogotá.</t>
  </si>
  <si>
    <t>Arrendamiento de un inmueble incluidos bienes muebles, usos directos, conexos, parqueaderos y demás servicios necesarios para el funcionamiento de la Dirección Operativa de Grandes Contribuyentes de la UAE-DIAN</t>
  </si>
  <si>
    <t>72101507;72121103</t>
  </si>
  <si>
    <t>Servicio de mantenimiento de edificios</t>
  </si>
  <si>
    <t>Realizar a precios unitarios fijos para el mantenimiento de redes de aguas lluvias , de las bodegas de la DIAN, ubicadas en la ciudad de Bogotá D.C. ( bodegas de Álamos, bodega Almacén y bodega Arsec).</t>
  </si>
  <si>
    <t>70111503;70151500;70151900</t>
  </si>
  <si>
    <t>Servicios de reporte ambiental</t>
  </si>
  <si>
    <t>Tratamiento silvicultural, tala, poda y pago de compensación para los ejemplares arbóreos ubicados en sede de la Subdirección de la Escuela de la Dian en la ciudad de Bogotá</t>
  </si>
  <si>
    <t>43223307;43222612</t>
  </si>
  <si>
    <t>Caja de cables para sistema de red</t>
  </si>
  <si>
    <t>Adquirir accesorios materiales e insumos de cableado estructurado, insumos requeridos para el uso de la Entidad en el nivel central</t>
  </si>
  <si>
    <t xml:space="preserve">Impermeabilización </t>
  </si>
  <si>
    <t>Realizar a precios unitarios fijos las obras para la impermeabilización de la plazoleta en el edificio de la Alpujarra - Medellín</t>
  </si>
  <si>
    <t>Obra</t>
  </si>
  <si>
    <t>Subestación</t>
  </si>
  <si>
    <t>Adecuación y modernización de la Subestación Eléctrica de la Dirección Seccional de Santa Marta</t>
  </si>
  <si>
    <t>Arrendamiento de dos inmuebles, incluidos muebles, usos directos, conexos, parqueaderos y demás servicios necesarios para el funcionamiento de la Dirección de Impuestos de Bogotá de la UAE DIAN.</t>
  </si>
  <si>
    <t>Dirección Secc de Impuestos de Bogotá</t>
  </si>
  <si>
    <t>Dirección Seccional de Impuestos de Bogotá</t>
  </si>
  <si>
    <t>Janeth Teresa Serrano Bermonth</t>
  </si>
  <si>
    <t>Directora Seccional</t>
  </si>
  <si>
    <t>jserranob2@dian.gov.co</t>
  </si>
  <si>
    <t>Servicios de avalúo de inmuebles</t>
  </si>
  <si>
    <t>Prestar el servicio de Avaluo para los bienes inmuebles propiedad de la UAE-DIAN a nivel nacional</t>
  </si>
  <si>
    <t>Interadministrativo</t>
  </si>
  <si>
    <t>Subdirectora Administrativa</t>
  </si>
  <si>
    <t>6079800 901103</t>
  </si>
  <si>
    <t>Puertas de madera</t>
  </si>
  <si>
    <t>Adquisicion e Instalacion de Puertas en la infraestructura fisica de la Direccion seccional de aduanas de Barranquilla</t>
  </si>
  <si>
    <t>Selección Abreviada de Menor CuantÍa</t>
  </si>
  <si>
    <t>Realizar a precios unitarios fijos las obras de adecuación y mantenimiento de la infraestructura fisica de los pisos 11, 12 y 13 del edificio SENDAS en Nicel Central de la UAE-DIAN</t>
  </si>
  <si>
    <t xml:space="preserve">72151502;81101701
</t>
  </si>
  <si>
    <t>Servicios de Sistemas eléctricos</t>
  </si>
  <si>
    <t>Realizar a precios unitarios fijos las obras para la instalación y puesta en funcionamiento de paneles solares fotovoltaicos para la autogeneración de energía mediante sistemas ON-GRID con fuentes FNCER en los edificios de las Direcciones Seccionales de Aduanas e Impuestos de la UAE-DIAN en la ciudad de Cartagena, Bolivar.</t>
  </si>
  <si>
    <t>Mantenimiento y Adecuación de la  Infraestructura Física de la Dirección de  Impuestos y Aduanas Nacionales a Nivel Nacional</t>
  </si>
  <si>
    <t>Sedes Mantenidas</t>
  </si>
  <si>
    <t>Elaborar y ejecutar el plan de mantenimientos</t>
  </si>
  <si>
    <t>80101500;80101600;81101500;81101600;81101700</t>
  </si>
  <si>
    <t>Servicios de consultoría de negocios y administración corporativa</t>
  </si>
  <si>
    <t>Concurso de méritos abierto</t>
  </si>
  <si>
    <t>Servicio de interventoría técnica, administrativa, financiera, ambiental, contable y jurídica sobre las obras de instalación y puesta en funcionamiento de paneles solares fotovoltaicos en la ciudad de Cartagena</t>
  </si>
  <si>
    <t>Realizar la interventoría y/o supervisión</t>
  </si>
  <si>
    <t>Realizar a precio unitarios fijos las obras de adecuación y mantenimiento de la infraestructura física de la sede de la Dirección Seccional de impuestos y aduanas de Sincelejo</t>
  </si>
  <si>
    <t>Eliminada NC</t>
  </si>
  <si>
    <t>Servicio de interventoría técnica, administrativa, financiera, ambiental, contable y jurídica sobre las obras de adecuación y mantenimiento de la infraestructura física de la sede de la Dirección Seccional de impuestos y aduanas de Sincelejo</t>
  </si>
  <si>
    <t>Realizar a precio unitarios fijos las obras de adecuación y mantenimiento de la Dirección de Aduanas e impuestos de Cartagena</t>
  </si>
  <si>
    <t>Realizar a precio unitarios fijos las obras de adecuación y mantenimiento del edificio Hamburgo - sede de Aduanas Barranquilla</t>
  </si>
  <si>
    <t>Servicio de interventoría técnica, administrativa, financiera, ambiental, contable y jurídica sobre las obras de adecuación y mantenimiento de la infraestructura física del edificio Hamburgo - sede de Aduanas Barranquilla</t>
  </si>
  <si>
    <t>Servicios de tratamiento de aguas negras</t>
  </si>
  <si>
    <t xml:space="preserve">Obra para la instalación y suministro de válvulas de contraflujo para aguas negras de la sede Alpujarra Medellín </t>
  </si>
  <si>
    <t>Realizar a precio unitarios fijos las obras de adecuación y mantenimiento de las cubiertas y piso 9 de la Dirección Seccional de Santa Marta</t>
  </si>
  <si>
    <t>Realizar a precio unitarios fijos las obras de adecuación y mantenimiento de las cubiertas de la Dirección Seccional de Leticia</t>
  </si>
  <si>
    <t>72151704;46171619;72151702</t>
  </si>
  <si>
    <t>Servicio de instalación y mantenimiento de sistemas instrumentados de seguridad</t>
  </si>
  <si>
    <t>Adquisición, mantenimiento y soporte de Tecnologías de identificación facial a los sistemas de control de acceso y paso restringido en las sedes de Nivel Central de la DIAN</t>
  </si>
  <si>
    <t>Sub Administrativa - Coord de Servicios Generales</t>
  </si>
  <si>
    <t>6079999 902702</t>
  </si>
  <si>
    <t>Ferretería eléctrica y suministros</t>
  </si>
  <si>
    <t>Suministro de materiales eléctricos, hidrosanitarios y de ferretería para el mantenimiento y reparaciones locativas indispensables de las sedes del Nivel Central de la UAE-DIAN. </t>
  </si>
  <si>
    <t>Formatos o libros de impuestos</t>
  </si>
  <si>
    <t>Servicio de Impresión de los formularios aduaneros y cambiarios para la UAE-Dian a Nivel Nacional</t>
  </si>
  <si>
    <t xml:space="preserve">Servicios de codificación de software </t>
  </si>
  <si>
    <t>Adquisición del derecho al uso del sistema de codificación EAN/UCC (código de empresa 770721248) utilizado en la identificación de documentos de recaudo como formularios aduaneros, tributarios, cambiarios y demás documentos de la Entidad que requieran código de barras</t>
  </si>
  <si>
    <t>44121500;44121600;44121700;44121800;44121900;44122000;44122100</t>
  </si>
  <si>
    <t>Suministros de oficina</t>
  </si>
  <si>
    <t>Suministro y distribución de papelería, derivados de papel y útiles de oficina para las Direcciones Seccionales y dependencias del Nivel centra de la UAE-DIAN a nivel nacional</t>
  </si>
  <si>
    <t>Suministros para impresora, fotocopiadora y aparatos de fax</t>
  </si>
  <si>
    <t>Suministro y distribución de consumibles de impresión Hewlett packard, okidata, Epson, kyocera , para las Direcciones Seccionales y dependencias del Nivel centra de la UAE-DIAN a nivel nacional</t>
  </si>
  <si>
    <t>Servicios de seguros para estructuras y propiedades y posesiones</t>
  </si>
  <si>
    <t>Adquisición de las pólizas para automóviles para el aseguramiento del parque automotor de la DIAN</t>
  </si>
  <si>
    <t>Septiembre</t>
  </si>
  <si>
    <t>Adquisición de pólizas SOAT para vehículos nuevos que ingresan al parque automotor de la DIAN</t>
  </si>
  <si>
    <t>76111501;90101700</t>
  </si>
  <si>
    <t>Servicios de limpieza de edificios</t>
  </si>
  <si>
    <t>Servicio integral de aseo y cafetería a nivel nacional, mediante la modalidad de Órdenes de Compra a través de Colombia Compra Eficiente, al amparo del Acuerdo Marco vigente</t>
  </si>
  <si>
    <t>Arrendamiento de máquinas para fotocopiado y escáner con o sin operador, para las dependencias del nivel central y de las Direcciones Seccionales de la Entidad a nivel nacional.</t>
  </si>
  <si>
    <t>Servicio de reducción Eliminación de moho</t>
  </si>
  <si>
    <t>Servicio de intervención de documentos de conservación total en los archivos centrales, que presentan algún grado de deterioro físico, biológico o químico..</t>
  </si>
  <si>
    <t>Sub Administrativa - Coord de Documentación</t>
  </si>
  <si>
    <t>6079800 901102</t>
  </si>
  <si>
    <t>Servicios de responsabilidad civil</t>
  </si>
  <si>
    <t xml:space="preserve">Servicios profesionales para la Subdirección de Representación Externa, para representar judicial y extrajudicial y/o administrativamente a la Nación - UAE- DIAN, en la atención de procesos judiciales </t>
  </si>
  <si>
    <t>Sub de Representación Externa</t>
  </si>
  <si>
    <t>Dirección de Gestión Jurídica</t>
  </si>
  <si>
    <t>Diana Astrid Chaparro Manosalva</t>
  </si>
  <si>
    <t>dchaparrom@dian.gov.co</t>
  </si>
  <si>
    <t>6079999 904201</t>
  </si>
  <si>
    <t>Mantenimiento de software de autoría y edición de contenido</t>
  </si>
  <si>
    <t>Servicio profesional para llevar a cabo la actualización, mantenimiento y ajustes de la herramienta Normograma de la UAE-DIAN.</t>
  </si>
  <si>
    <t>Sub de Normativa y Doctrina</t>
  </si>
  <si>
    <t>Alfredo Ramirez Castañeda</t>
  </si>
  <si>
    <t>aramirezc2@dian.gov.co</t>
  </si>
  <si>
    <t>6079999 904102</t>
  </si>
  <si>
    <t>Servicios de buses con horarios programados</t>
  </si>
  <si>
    <t>Servicio de transporte terrestre especial en Barranquilla, Soledad y Malambo para los funcionarios de las Direcciones Seccionales de Impuestos y de Aduanas de Barranquilla, con sede en Zona Franca y Aeropuerto Viajeros.</t>
  </si>
  <si>
    <t>Dirección Secc de Aduanas de Barranquilla</t>
  </si>
  <si>
    <t>Dirección Seccional de Aduanas de Barranquilla</t>
  </si>
  <si>
    <t>Eduardo Alfonso Mancilla Silva</t>
  </si>
  <si>
    <t>Director Seccional</t>
  </si>
  <si>
    <t>emancillas@dian.gov.co</t>
  </si>
  <si>
    <t>Arrendamiento de áreas de entrepachos para el almacenamiento, custodia y administración del Archivo Central de las Direcciones Seccionales de Impuestos y de Aduanas de Barranquilla</t>
  </si>
  <si>
    <t>Petróleo y Destilados</t>
  </si>
  <si>
    <t>Suministro de combustible a los vehículos del parque automotor y plantas de suplencia eléctrica de las Direcciones Seccionales de Impuestos y de Aduanas de Barranquilla</t>
  </si>
  <si>
    <t>Servicios transporte de carga por carretera en camión a nivel regional y nacional</t>
  </si>
  <si>
    <t>Servicio de transporte de muestras de laboratorio para la División de la Operación Aduanara de la Dirección Seccional e Aduanas de Barranquilla.</t>
  </si>
  <si>
    <t>Control de plagas</t>
  </si>
  <si>
    <t>Servicio integral de fumigación y control de plagas para la Dirección Seccional de Aduanas de Barranquilla y sus sedes</t>
  </si>
  <si>
    <t>Reparación y mantenimiento automotor y de camiones ligeros</t>
  </si>
  <si>
    <t>Servicio de mantenimiento preventivo y/o correctivo de los vehículos que hacen parte del parque automotor de las Direcciones Seccionales de Impuestos y de Aduanas de Barranquilla.</t>
  </si>
  <si>
    <t>Suministro de materiales eléctricos, hidrosanitarios, ferretería, insumos y artículos para el funcionamiento y mantenimiento de la Dirección Seccional de Aduanas de Barranquilla</t>
  </si>
  <si>
    <t>Servicio de limpieza de exteriores de edificios</t>
  </si>
  <si>
    <t>Servicio de mantenimiento de fachada consistente en lavado de estructura y ventanería dos veces por año de las 2 torres del edificio Sede Principal de la Dirección Seccional de Aduanas de Barranquilla.</t>
  </si>
  <si>
    <t>Servicio de mantenimiento y limpieza de tanques de almacenamiento, deslave de tuberías, poza séptica y tanques de PTARD del edificio Sede Principal de la Dirección Seccional de Aduanas de Barranquilla</t>
  </si>
  <si>
    <t>Servicio de mantenimiento preventivo y correctivo de equipos del laboratorio de Merceologia de la División de la Operación Aduanera de la Dirección Seccional de Aduanas de Barranquilla</t>
  </si>
  <si>
    <t>Analizadores químicos</t>
  </si>
  <si>
    <t>Compraventa de reactivos y otros elementos de laboratorio para el Laboratorio de Merceologia de la División de la Operación Aduanera de la Dirección Seccional de Aduanas de Barranquilla</t>
  </si>
  <si>
    <t>Servicio de depósito en cajillas de seguridad para la Dirección Seccional de Aduanas de Bogotá</t>
  </si>
  <si>
    <t>Dirección Secc de Aduanas de Bogotá</t>
  </si>
  <si>
    <t>Dirección Seccional de Aduanas de Bogotá</t>
  </si>
  <si>
    <t>Nelly Argenis Garcia Espinosa</t>
  </si>
  <si>
    <t>ngarciae@dian.gov.co</t>
  </si>
  <si>
    <t>Suministro de combustible para los vehículos de la Dirección Seccional de Aduanas de Bogotá</t>
  </si>
  <si>
    <t>Servicios de mantenimiento y reparación de vehículos</t>
  </si>
  <si>
    <t>Mantenimiento preventivo y/o correctivo para los vehículos de la Dirección Seccional de Aduanas de Bogotá</t>
  </si>
  <si>
    <t xml:space="preserve">Servicio integral de fumigación y control de plagas para la Dirección Seccional de Aduanas de Bogota </t>
  </si>
  <si>
    <t xml:space="preserve">Servicio de carros blindados y transporte de valores </t>
  </si>
  <si>
    <t>Transporte de valores para la Dirección Seccional de Aduanas de Bogotá</t>
  </si>
  <si>
    <t>Bolsas de lona</t>
  </si>
  <si>
    <t>Compra de Bolsas de Lonas en Polipropileno para la Dirección Seccional de Aduanas de Bogotá</t>
  </si>
  <si>
    <t>Contrato de Aseo y Cafetería para la Dirección Seccional de Aduanas de Bogotá</t>
  </si>
  <si>
    <t xml:space="preserve">Arrendamiento del piso 5° del inmueble ubicado en la Avenida Calle 26 No. 96 J - 90, del “PROYECTO OPTIMUS COMPLEJO EMPRESARIAL Y HOTELERO”, de la ciudad de Bogotá D.C., incluidos bienes inmuebles por destinación o adhesión, usos directos, conexos, parqueaderos y demás servicios necesarios para el funcionamiento de las oficinas de una de las sedes de la Dirección Seccional de Aduanas de Bogotá Aeropuerto El Dorado. </t>
  </si>
  <si>
    <t>Dir Secc de Aduanas de Bogotá – Aeropuerto El Dorado</t>
  </si>
  <si>
    <t>Dirección Seccional de Aduanas de Bogotá Aeropuerto el Dorado</t>
  </si>
  <si>
    <t>Carolina Barrero Saavedra</t>
  </si>
  <si>
    <t>cbarreros@dian.gov.co</t>
  </si>
  <si>
    <t>Prestación de servicios de transporte terrestre especializado nocturno para los servidores públicos de la Dirección Seccional de Aduanas de Bogotá Aeropuerto El Dorado</t>
  </si>
  <si>
    <t>Cerraduras, elementos de seguridad y accesorios</t>
  </si>
  <si>
    <t>Adquisición de precintos de alta seguridad, para el control de la operación aduanera en la Dirección Seccional de Aduanas de Bogotá Aeropuerto El Dorado</t>
  </si>
  <si>
    <t>Suministro de materiales eléctricos, hidrosanitarios, ferretería, insumos y artículos para el funcionamiento y mantenimiento de la Dirección Seccional de Aduanas de Bogotá Aeropuerto El Dorado.</t>
  </si>
  <si>
    <t xml:space="preserve">Adquisición de tarjetas electrónicas y/o dispositivos TAGs para el suministro de combustibles (gasolina y/o Acpm) para los vehículos asignados a la Dirección Seccional de Aduanas de Bogotá Aeropuerto El Dorado. </t>
  </si>
  <si>
    <t>Servicio integral de fumigación y control de plagas para las diferentes sedes a cargo de la Dirección Seccional de Aduanas de Bogotá Aeropuerto El Dorado</t>
  </si>
  <si>
    <t xml:space="preserve">Mantenimiento preventivo y/o correctivo con suministro de repuestos nuevos y originales para los vehículos asignados a la Dirección Seccional de Aduanas de Bogotá Aeropuerto El Dorado. </t>
  </si>
  <si>
    <t xml:space="preserve">Mantenimiento general de equipos de oficina </t>
  </si>
  <si>
    <t xml:space="preserve">Mantenimiento preventivo y/o correctivo con suministro de repuestos nuevos y originales para las máquinas contadoras de billetes a cargo de la Dirección Seccional de Aduanas de Bogotá Aeropuerto El Dorado. </t>
  </si>
  <si>
    <t xml:space="preserve">Servicios de mantenimiento y alquiler de básculas industriales </t>
  </si>
  <si>
    <t>Mantenimiento preventivo y/o correctivo, con verificación y calibración de las básculas y grameras a cargo de la Dirección Seccional de Aduanas de Bogotá Aeropuerto El Dorado.</t>
  </si>
  <si>
    <t>Mantenimiento general de equipos de oficina</t>
  </si>
  <si>
    <t>Mantenimiento del mobiliario y persianas para las diferentes sedes a cargo de la Dirección Seccional de Aduanas de Bogotá Aeropuerto El Dorado.</t>
  </si>
  <si>
    <t>Servicio integral de fumigación y control de plagas para las sedes de la Dirección Seccional de Impuestos de Bogotá</t>
  </si>
  <si>
    <t>53101502;53101602;53101802;53111601</t>
  </si>
  <si>
    <t>Ropa, Maletas y productos de aseo personal</t>
  </si>
  <si>
    <t>Compraventa de las dotaciones de ley para un funcionario de la Dirección Seccional de Impuestos de Bogotá para la vigencia del año 2023</t>
  </si>
  <si>
    <t>Suministro de combustibles para vehículos asignados y plantas eléctricas  de la Dirección Seccional de Aduanas y Seccional de Impuestos de Cali</t>
  </si>
  <si>
    <t>Dirección Secc de Aduanas de Cali</t>
  </si>
  <si>
    <t>Dirección Seccional de Aduanas de Cali</t>
  </si>
  <si>
    <t>Nohora Peláez Delgado</t>
  </si>
  <si>
    <t>npelaezd@dian.gov.co</t>
  </si>
  <si>
    <t>Mantenimiento preventivo y/o correctivo con suministro de repuestos, para los vehículos asignados a la Dirección Seccional de Aduanas de Cali</t>
  </si>
  <si>
    <t>72101509;72154022</t>
  </si>
  <si>
    <t>Adquisición de Motobmbas electricas, así como el Mantenimiento preventivo y/o correctivo con suministro de repuestos, para motobombas eléctricas del sistema de red contra incendios existentes y del sistema de presión de agua potable en las diferentes sedes de las Direcciones Seccionales de Impuestos y Aduanas de Cali, asi como el lavado y analisis de los tanques de agua de reserva</t>
  </si>
  <si>
    <t>Suministro de materiales eléctricos, hidrosanitarios, ferretería, insumos y artículos para el funcionamiento y mantenimiento de la Dirección Seccional de Impuestos y Seccional de Aduanas de Cali</t>
  </si>
  <si>
    <t>Servicios de análisis de alimentos</t>
  </si>
  <si>
    <t xml:space="preserve">Servicio de análisis microbiológico y físico-Químico de mercancías perecederas, aprehendidas y decomisadas y abandonadas a favor de la nación, recogiéndolas en los diferentes depósitos de la ciudad de Cali y su Jurisdicción 
</t>
  </si>
  <si>
    <t>72102900;72103300;72153204;72101507</t>
  </si>
  <si>
    <t>Servicios de mantenimiento y reparación de instalaciones</t>
  </si>
  <si>
    <t>Mantenimiento general de los bienes inmuebles que administra la DIAN Seccional de Aduanas Cali, recibido con ocasión del pago de Obligaciones Fiscales, aduaneras y cambiarias.</t>
  </si>
  <si>
    <t>Servicio de instalación de mecanismos de control y dispositivos relacionados</t>
  </si>
  <si>
    <t>Mantenimiento preventivo y/o correctivo con inclusión de repuestos para los equipos fijos de RAYOS-X MARCA L-3 COMUNICATIONS tanto electrónico como mecánico, que tienen a cargo la división de carga de la Dirección Seccional de Aduanas de Cali</t>
  </si>
  <si>
    <t>Mantenimiento preventivo y/o correctivo con suministro de repuestos nuevos y originales, previa aprobación de la UAE-DIAN, para equipos Rayos X marca Smiths electrónicos y mecánicos de la División de Viajero de la Dirección Seccional de Aduanas de Cali.</t>
  </si>
  <si>
    <t>Arrendamiento de locales para el funcionamiento del Punto de Contacto de la UAE-DIAN en el Sur de Cali</t>
  </si>
  <si>
    <t>Servicios de montaje e instalación de ventanas y puertas</t>
  </si>
  <si>
    <t>Servicio de Mantenimiento de las puertas, rodamientos y rieles de las entradas principales de las seccionales de aduanas e impuestos</t>
  </si>
  <si>
    <t>Acondicionamiento del circuito de alarma de emergencias del edificio de la seccional</t>
  </si>
  <si>
    <t>Servicios de administración inmobiliaria</t>
  </si>
  <si>
    <t>NO</t>
  </si>
  <si>
    <t>Realizar avalúos comerciales de mercancías aprehendidas para la venta</t>
  </si>
  <si>
    <t>Cadenas de seguridad o accesorios</t>
  </si>
  <si>
    <t>Adquisición de Precintos de Alta Seguridad Tipo Botella, para el control de las operaciones aduaneras de la Dirección Seccional de Aduanas de Cali</t>
  </si>
  <si>
    <t>Servicio de verificación de tiquetes de pasajeros</t>
  </si>
  <si>
    <t>Peajes para la movilidad de los vehiculos por las vías del territorio departamental, en cumplimiento de los objetivos misionales de la entidad.</t>
  </si>
  <si>
    <t>Organizadores o clasificadores de correspondencia</t>
  </si>
  <si>
    <t xml:space="preserve">Mantenimiento Preventivo y Correctivo de Reloj Radicador de Impuestos y Aduanas de Cali </t>
  </si>
  <si>
    <t>Servicio integral de fumigación y control de plagas para las diferentes sedes a cargo de la Dirección Seccional de impuestos y Aduanas de Santiago de Cali.</t>
  </si>
  <si>
    <t>Reparación o calibración de pruebas de equipo</t>
  </si>
  <si>
    <t>Servicio de Mantenimiento preventivo y/o correctivo y calibración de los equipos de laboratorio de la División de la Operación Aduanera.</t>
  </si>
  <si>
    <t>prestación de servicios</t>
  </si>
  <si>
    <t>Contratar a título de arrendamiento los espacios del inmueble denominado edificio pacific tower, ubicado en la carrera 1 #13-10 - barrio san pedro de la ciudad de Cali, identificado con matrícula inmobiliaria No. 370-564080 incluyendo bienes muebles, redes, equipos, usos directos, conexos, parqueaderos y servicios necesarios para el funcionamiento de las dependencias de la dirección seccional de impuestos de Cali de la UAE-DIAN.</t>
  </si>
  <si>
    <t>Arrendamiento de bodega para el funcionamiento del Archivo Central de las Direcciones Seccionales de Impuestos y Aduanas de Cartagena</t>
  </si>
  <si>
    <t>Dirección Secc de Aduanas de Cartagena</t>
  </si>
  <si>
    <t>Dirección Seccional de Aduanas de Cartagena</t>
  </si>
  <si>
    <t>Sandra Milena Pelaez Lopez</t>
  </si>
  <si>
    <t>Directora Seccional (A)</t>
  </si>
  <si>
    <t>spelaezl@dian.gov.co</t>
  </si>
  <si>
    <t>Arrendamiento de inmueble para el funcionamiento del Punto de Contacto de Magangué, de la Dirección Seccional de Impuestos de Cartagena</t>
  </si>
  <si>
    <t>Servicio de limpieza de tanques</t>
  </si>
  <si>
    <t>Lavado de tanques de las sedes de las Direcciones Seccionales de Impuestos y Aduanas de Cartagena</t>
  </si>
  <si>
    <t>Mantenimiento de los equipos del sistema de bombeo de agua potable de la DIAN Cartagena</t>
  </si>
  <si>
    <t>Sellos de estampación de caucho</t>
  </si>
  <si>
    <t>Suministro de sellos para las Direcciones Seccionales de Aduanas e Impuestos de Cartagena</t>
  </si>
  <si>
    <t>Suministro de materiales eléctricos, hidrosanitarios, ferretería, insumos y artículos para el funcionamiento y mantenimiento de las Direcciones Seccionales de Impuestos y Aduanas de Cartagena</t>
  </si>
  <si>
    <t>Mantenimiento preventivo y calibración de cabina extractora de gases del Laboratorio de la DSA de Cartagena</t>
  </si>
  <si>
    <t>Mantenimiento preventivo y correctivo del espectrofotómetro de luz infrarroja del laboratorio de la DSA Cartagena</t>
  </si>
  <si>
    <t>Mantenimiento preventivo y certificación metrológica de balanzas analíticas del laboratorio de la DSA Cartagena.</t>
  </si>
  <si>
    <t>Suministro de combustible para las plantas eléctricas y vehículos asignados a las Direcciones Seccionales de Impuestos y Aduanas de Cartagena</t>
  </si>
  <si>
    <t>Servicios de instalación de mecanismos de control y dispositivos relacionados</t>
  </si>
  <si>
    <t>Mantenimiento preventivo y/o correctivo del sistema de detección de materiales radiactivos y sus subsistemas, incluyendo todo el hardware y software con inclusión de repuestos originales, ubicado en la Sociedad Portuaria de Cartagena para la Dirección Seccional de Aduanas de Cartagena.</t>
  </si>
  <si>
    <t>Mantenimiento preventivo y/o correctivo con suministro de repuestos nuevos y originales, previa aprobación de la UAE-DIAN, para equipos Rayos X marca Smiths electrónicos y mecánicos de la Dirección Seccional de Aduanas de Cartagena.</t>
  </si>
  <si>
    <t xml:space="preserve">Mantenimiento preventivo y/o correctivo de vehículos para los vehículos de las Direcciones Seccionales de Impuestos y Aduanas de Cartagena </t>
  </si>
  <si>
    <t>78101500;78101600;78101700;78101800;78101900</t>
  </si>
  <si>
    <t>Transporte de carga</t>
  </si>
  <si>
    <t>Contratar el servicio de transporte multimodal a nivel nacional de muestras peligrosas y de manejo especificado, desde la Dirección Seccional de Aduanas de Cartagena hasta la Subdirección del Laboratorio de Aduanas en Bogota D.C.</t>
  </si>
  <si>
    <t>Compraventa de reactivos, insumos y elementos para el funcionamiento del Laboratorio de la Dirección Seccional de Aduanas de Cartagena</t>
  </si>
  <si>
    <t>Mantenimiento preventivo y/o correctivo con suministro de repuestos para las puertas y pasamanos de las Direcciones Seccionales de Impuestos y Aduanas de Cartagena</t>
  </si>
  <si>
    <t>72154066;72101505</t>
  </si>
  <si>
    <t>Mantenimiento preventivo y/o correctivo de archivadores fijos y rodantes y cajas fuertes de las Direcciones Seccionales de Impuestos y Aduanas de Cartagena</t>
  </si>
  <si>
    <t>Servicio integral de fumigación y control de plagas para las sedes de las Direcciones Seccionales de Impuestos y Aduanas de Cartagena</t>
  </si>
  <si>
    <t>Mantenimiento locativo de la infraestructura de las Direcciones Seccionales de Impuestos y Aduanas de Cartagena</t>
  </si>
  <si>
    <t>Arrendamiento de un inmueble comercial en la ciudad de Pamplona Norte de Santander para el funcionamiento de la sede de la Dirección Seccional Delegada de Impuestos y Aduanas de Pamplona</t>
  </si>
  <si>
    <t>Dirección Secc de Aduanas de Cúcuta</t>
  </si>
  <si>
    <t>Dirección Seccional de Aduanas de Cúcuta</t>
  </si>
  <si>
    <t>Mariela Alzate Villarraga</t>
  </si>
  <si>
    <t>malzatev@dian.gov.co</t>
  </si>
  <si>
    <t xml:space="preserve">Arrendamiento de inmueble para bodega en la ciudad de Pamplona Norte de Santander para el funcionamiento del archivo central de la Dirección Seccional Delegada de Impuestos y Aduanas de Pamplona
</t>
  </si>
  <si>
    <t>Arrendamiento de local ubicado en la ciudad de Ocaña para el funcionamiento de punto de contacto de la Dirección Seccional de Impuestos de Cúcuta en Ocaña</t>
  </si>
  <si>
    <t xml:space="preserve">Arrendamiento de inmueble con sus servicios conexos para ejercer control de carga a operaciones de comercio exterior procedente de Venezuela para la Dirección Seccional de Aduanas de Cúcuta.
</t>
  </si>
  <si>
    <t xml:space="preserve">Arrendamiento de un puesto de parqueadero para un vehículo asignado a la Dirección seccional de Impuestos de Cúcuta
</t>
  </si>
  <si>
    <t xml:space="preserve">72151506
</t>
  </si>
  <si>
    <t xml:space="preserve">Mantenimiento preventivo y/o correctivo con inclusión de repuestos para el equipo de RAYOS-X MARCA L3 COMMUNICATIONS SECURITY &amp; DETECTION SYSTEMS tanto electrónicos como mecánicos a cargo de la Dirección Seccional de Aduanas de Cúcuta
</t>
  </si>
  <si>
    <t xml:space="preserve">Suministro de combustible para vehículos asignados a la Dirección Seccional de Impuestos de Cúcuta, Dirección Seccional de Aduanas de Cúcuta y Delegada de Impuestos y Aduanas de Pamplona, planta eléctrica de la Dirección Seccional de Impuestos de Cúcuta y Dirección Seccional de Aduanas de Cúcuta
</t>
  </si>
  <si>
    <t>Mantenimiento preventivo y correctivo con suministro de repuestos, para los vehículos asignados a la Dirección Seccional de Impuestos de Cúcuta, Dirección Seccional de Aduanas de Cúcuta y Delegada de Impuestos y Aduanas de Pamplona</t>
  </si>
  <si>
    <t xml:space="preserve">Suministro de materiales eléctricos, hidrosanitarios, ferretería, insumos y artículos para el funcionamiento y mantenimiento de la Dirección Seccional de Impuestos de Cúcuta, Dirección Seccional de Aduanas de Cúcuta, Dirección Seccional Delegada de Impuestos y Aduanas de Pamplona, Punto de Contacto de Ocaña y Zonas Primarias
</t>
  </si>
  <si>
    <t>72101507;76111501</t>
  </si>
  <si>
    <t xml:space="preserve">Servicio de mantenimiento a bienes inmuebles recibidos en dación en pago a cargo de la Dirección Seccional de Aduanas de Cúcuta
</t>
  </si>
  <si>
    <t xml:space="preserve">Mantenimiento preventivo y correctivo con inclusión de repuestos para las motobombas y sistemas hidráulicos a cargo de la Dirección Seccional de Aduanas de Cúcuta y de la Dirección seccional de Impuestos de Cúcuta
</t>
  </si>
  <si>
    <t>Servicio de Lavado, desinfección y adecuaciones de los tanques de almacenamiento de agua potable subterráneo, limpieza de cajas residuales, cajas de aguas lluvias de la Dirección Seccional de Impuestos Cúcuta y Dirección Seccional de Aduanas de Cúcuta</t>
  </si>
  <si>
    <t>Servicio integral de fumigación y control de plagas para las diferentes sedes administrativas a cargo de la Dirección Seccional de Aduanas de Cúcuta</t>
  </si>
  <si>
    <t>Arrendamiento de espacio interior del Edificio Danzas P.H, buitrón No. 3, ubicado en carrera 43a No. 16 a sur -38 de Medellín, para el tiraje de línea de fibra óptica de la Dirección Seccional de Aduanas de Medellín</t>
  </si>
  <si>
    <t>Dirección Secc de Aduanas de Medellín</t>
  </si>
  <si>
    <t>Dirección Seccional de Aduanas de Medellín</t>
  </si>
  <si>
    <t>Sonia Cristina Uribe Vasquez</t>
  </si>
  <si>
    <t>suribev@dian.gov.co</t>
  </si>
  <si>
    <t>83101903;40101700</t>
  </si>
  <si>
    <t>Servicios Públicos y Servicios Relacionados con el Sector Público-Conservación de energía/ Enfriamiento</t>
  </si>
  <si>
    <t>El servicio de energía térmica para el sistema de aire acondicionado y demás actividades conexas para su funcionamiento, ubicado en el Edificio de la DIAN en Medellín, sede Alpujarra</t>
  </si>
  <si>
    <t>Servicio de mantenimiento preventivo y/o correctivo con inclusión de repuestos para los equipos fijos de RAYOS-X Marca L-3 COMUNICATIONS tanto electrónico como mecánico, que tiene a cargo la División de Viajeros de la Dirección Seccional de Aduanas de Medellín.</t>
  </si>
  <si>
    <t>Servicio de mantenimiento preventivo y/o correctivo con suministro de repuestos nuevos y originales, previa aprobación de la UAE-DIAN, para equipos RAYOS-X MARCA SMITHS electrónico y mecánico de la División de Viajeros de la Dirección Seccional de Aduanas de Medellín.</t>
  </si>
  <si>
    <t>Suministro de combustible para los vehículos asignados y plantas eléctricas de la DIAN Medellín</t>
  </si>
  <si>
    <t xml:space="preserve">Servicio integral de fumigación y control de plagas para todos los espacios de las instalaciones y el servicio de termo-nebulización a todo costo de los archivos documentales, esto en todas las sedes de la Dian Seccional Medellín. </t>
  </si>
  <si>
    <t>Servicio de mantenimiento preventivo y/o correctivo, con inclusión de repuestos para el parque automotor asignado a la DIAN Seccional Medellín.</t>
  </si>
  <si>
    <t xml:space="preserve">Servicio de mantenimiento preventivo y/o correctivo, validación y con inclusión de repuestos de equipo espectrofotómetro Infrarrojo de la DIAN Seccional Medellín. </t>
  </si>
  <si>
    <t>Servicios de cerrajería</t>
  </si>
  <si>
    <t xml:space="preserve">Servicio de cerrajería para bienes muebles, vehículos e inmuebles de las Direcciones Seccionales de Impuestos y de Aduanas de Medellín, y para la apertura de chapas, cerraduras y candados que se requieran en los operativos aduaneros y de impuestos que la UAE-DIAN de Medellín realice. </t>
  </si>
  <si>
    <t>Arrendamiento de un inmueble para el funcionamiento de la DIAN-Direcciones Seccionales de Impuestos y Aduanas de Medellín.</t>
  </si>
  <si>
    <t>servicio de mantenimiento preventivo y/o correctivo con inclusión de repuestos para el sistema hidroneumático y lavado de tanques de las sedes de las Direcciones Seccionales de Impuestos y Aduanas de Medellín</t>
  </si>
  <si>
    <t xml:space="preserve">Servicio de instalación y reparación de ventanas, puertas y alambrado </t>
  </si>
  <si>
    <t>Servicio de mantenimiento preventivo y/o correctivo con repuestos para las puertas electromecánicas y/o puertas de garaje y demás de las sedes de la UAE-DIAN en Medellín</t>
  </si>
  <si>
    <t>Servicio de transporte multimodal a nivel nacional de muestras peligrosas y de manejo especializado, desde la Dirección Seccional de Aduanas de Medellín hasta la Subdirección del laboratorio Aduanero en Bogotá D.C.</t>
  </si>
  <si>
    <t>31162800;39121700</t>
  </si>
  <si>
    <t>Ferretería en general-Ferretería eléctrica y suministros</t>
  </si>
  <si>
    <t>Suministro de materiales eléctricos, hidrosanitarios y de ferretería para el mantenimiento y reparaciones locativas indispensables de las sedes de la UAE-DIAN ubicadas en Medellín</t>
  </si>
  <si>
    <t>81101706;72151200</t>
  </si>
  <si>
    <t>Mantenimiento de equipos de laboratorio Servicio de instalación y mantenimiento acondicionamiento del aire, enfriamiento y calefacción hvac</t>
  </si>
  <si>
    <t>Servicio de mantenimiento preventivo, correctivo, validación con inclusión de repuestos de un equipo campana extractora del laboratorio de la División de la Operación Aduanera de la Dian Seccional Medellín</t>
  </si>
  <si>
    <t>Mantenimiento preventivo y/o correctivo con suministro de repuestos, para equipos de oficina y electrodomésticos ubicados en las sedes de la Dian Seccional Medellín.</t>
  </si>
  <si>
    <t>Servicio técnico y de diseño de instrumentos de medición y de registro electrónicos</t>
  </si>
  <si>
    <t>Mantenimiento preventivo y/o correctivo con suministro de repuestos: y calibración de los analizadores de metales preciosos de la Dirección Seccional de Aduanas de Medellín.</t>
  </si>
  <si>
    <t>Servicio de instalación y reparación de ventanas, puertas y alambrado</t>
  </si>
  <si>
    <t>Servicio de mantenimiento preventivo y/o correctivo con inclusión de repuestos, accesorios y elementos a las puertas de vidrio ubicadas en las oficinas e instalaciones de las diferentes sedes de la DIAN Seccional Medellín</t>
  </si>
  <si>
    <t xml:space="preserve">Compraventa de reactivos, insumos y elementos para el funcionamiento del Laboratorio Químico de la División de la Operación Aduanera de la Dirección Seccional de Aduanas de Medellín </t>
  </si>
  <si>
    <t>81101706;81141504</t>
  </si>
  <si>
    <t>Servicio de mantenimiento preventivo y/o correctivo y calibración de los equipos de laboratorio de la División de la Operación Aduanera de la Dirección Seccional de Aduanas de Medellín</t>
  </si>
  <si>
    <t>81102701;81101713</t>
  </si>
  <si>
    <t>Servicio de mantenimiento preventivo y correctivo con inclusión de repuestos, accesorios y elementos a los sensores de humo; ubicados en las oficinas e instalaciones de las diferentes sedes de la DIAN Seccional Medellín</t>
  </si>
  <si>
    <t>Balanzas analíticas</t>
  </si>
  <si>
    <t>Compraventa de balanza analítica para el laboratorio de la Operación aduanera de la División de Operación Aduanera de la Dian Seccional Medellín</t>
  </si>
  <si>
    <t>Arrendamiento de bien inmueble para el funcionamiento del Archivo Central la Dirección Seccional de Impuestos y Aduanas de Arauca</t>
  </si>
  <si>
    <t>Dirección Secc de Impuestos y Aduanas de Arauca</t>
  </si>
  <si>
    <t>Dirección Seccional de Impuestos y Aduanas de Arauca</t>
  </si>
  <si>
    <t>Iveth del Carmen Florez Liduenas</t>
  </si>
  <si>
    <t>iflorezl@dian.gov.co</t>
  </si>
  <si>
    <t>6079999 341001</t>
  </si>
  <si>
    <t>Suministro de materiales eléctricos, hidrosanitarios, ferretería, insumos y artículos para el funcionamiento y mantenimiento de la Dirección Seccional de Impuestos y Aduanas de Arauca.</t>
  </si>
  <si>
    <t>Mantenimiento preventivo y/o correctivo con suministro de repuestos nuevos y originales, para los vehículos asignados a la Dirección Seccional de Impuestos y Aduanas de Arauca</t>
  </si>
  <si>
    <t>Suministro de combustibles para vehículos asignados para el funcionamiento de la dirección seccional de impuestos y aduanas de Arauca</t>
  </si>
  <si>
    <t>Mantenimiento preventivo y/o correctivo de electrobomba, con suministro de repuestos nuevos y originales, lavado y desinfección de tanques de almacenamiento de agua potable ubicados en las sedes de la Dirección Seccional de Impuestos y Aduanas de Arauca</t>
  </si>
  <si>
    <t xml:space="preserve">Mantenimiento inmobiliario </t>
  </si>
  <si>
    <t>Mantenimiento preventivo y  correctivo de puertas de vidrio de la Dirección Seccional de Impuestos y Aduanas de Arauca</t>
  </si>
  <si>
    <t>Gestión de eventos</t>
  </si>
  <si>
    <t>Servicio de apoyo logístico y de insumos comité TAC, reuniones comité de gestión</t>
  </si>
  <si>
    <t>6079999 341002</t>
  </si>
  <si>
    <t>Escritorios no modulares</t>
  </si>
  <si>
    <t xml:space="preserve">Compra de elementos para oficina </t>
  </si>
  <si>
    <t>Arrendamiento de un inmueble para el archivo central de la dirección seccional de impuestos y aduanas de armenia</t>
  </si>
  <si>
    <t>Dirección Secc de Impuestos y Aduanas de Armenia</t>
  </si>
  <si>
    <t>Dirección Seccional de Impuestos y Aduanas de Armenia</t>
  </si>
  <si>
    <t xml:space="preserve">Claudia Patricia Cerquera Cifuentes </t>
  </si>
  <si>
    <t>ccerquerac@dian.gov.co</t>
  </si>
  <si>
    <t>Suministro de combustible para la planta eléctrica y vehículos asignados para el funcionamiento de la dirección seccional de armenia</t>
  </si>
  <si>
    <t>Mantenimiento preventivo y/o correctivo para las puertas electromecánicas y/o puertas de garaje y demás de las sedes de Dirección Seccional de Impuestos y Aduanas de Armenia</t>
  </si>
  <si>
    <t>Mantenimiento preventivo y/o correctivo, con suministro de repuestos nuevos y originales para los vehículos asignados a la dirección seccional de armenia</t>
  </si>
  <si>
    <t>Mantenimiento preventivo y/o correctivo con suministro de repuestos e insumos nuevos y originales, sanitarios, de aguas lluvias, motobombas, equipos contra incendio, lavado y desinfección de tanques de almacenamiento de agua, ubicados en la dirección seccional de impuestos y aduanas de armenia</t>
  </si>
  <si>
    <t>Servicio integral de fumigación y control de plagas para las sedes de la Dirección Seccional de Impuestos y Aduanas de Armenia</t>
  </si>
  <si>
    <t>Suministro de materiales eléctricos, hidrosanitarios, ferretería, insumos y artículos para el funcionamiento y mantenimiento de la Dirección Seccional de Impuestos y Aduanas de Armenia</t>
  </si>
  <si>
    <t xml:space="preserve">Servicio de cerrajería para bienes muebles e inmuebles, vehículos, apertura de chapas, cerraduras y candados que se requieran en la Dirección Seccional de Impuestos y Aduanas de Armenia. </t>
  </si>
  <si>
    <t>Arrendamiento de un inmueble con un área de 140 m2 aproximadamente, para el funcionamiento del Archivo Central de la Dirección Seccional de Impuestos y Aduanas de Barrancabermeja.</t>
  </si>
  <si>
    <t>Dirección Secc  Impuestos y Aduanas de Barrancabermeja</t>
  </si>
  <si>
    <t>Dirección Seccional de Impuestos y Aduanas de Barrancabermeja</t>
  </si>
  <si>
    <t>Nebardo Melo Mancilla</t>
  </si>
  <si>
    <t>nmelom@dian.gov.co</t>
  </si>
  <si>
    <t>Arrendamiento de parqueadero para vehículo asignado a la Dirección Seccional de Impuestos y Aduanas de Barrancabermeja.</t>
  </si>
  <si>
    <t>Mantenimiento preventivo y/o correctivo con suministro de repuestos nuevos y originales para los vehículos asignados para el funcionamiento de la Dirección Seccional de Impuestos y Aduanas de Barrancabermeja.</t>
  </si>
  <si>
    <t>Suministro de materiales eléctricos, hidrosanitarios, ferretería, insumos y artículos para el funcionamiento y mantenimiento de la Dirección Seccional de Impuestos y Aduanas de Barrancabermeja.</t>
  </si>
  <si>
    <t>Suministro de Combustible para vehículos oficiales y planta eléctrica de la Dirección Seccional de Impuestos y Aduanas de Barrancabermeja.</t>
  </si>
  <si>
    <t>Servicio de Mantenimiento o administración de estaciones de bombeo</t>
  </si>
  <si>
    <t>Mantenimiento preventivo y/o correctivo con suministro de repuestos nuevos y originales, para la motobomba y tanque subterráneo de agua potable de la Dirección Seccional de Impuestos y Aduanas de Barrancabermeja, incluyendo diagnóstico del agua potable almacenada.</t>
  </si>
  <si>
    <t>Mantenimiento preventivo y/o correctivo de puertas de vidrio de seguridad ubicadas en la sede de la Dirección Seccional de Impuestos y Aduanas de Barrancabermeja.</t>
  </si>
  <si>
    <t>Mantenimiento o monitoreo de alarmas contra incendios</t>
  </si>
  <si>
    <t>Mantenimiento general al sistema de la alarma de evacuación del edificio sede de la Dirección Seccional de Impuestos y Aduanas de Barrancabermeja y sistema contra incendio del Archivo Central de la Dirección Seccional Barrancabermeja.</t>
  </si>
  <si>
    <t>Servicio de arrendamiento para la Dirección Seccional de Impuestos y Aduanas de Bucaramanga por parte del arrendador de un área de 600 m2 de un inmueble ubicado en el km 1 vía Girón Chimita El Palenque Industria Wonder Bodega No. 6 Thomas MTI – Bucaramanga, identificado con matrícula inmobiliaria No. 300-177022,</t>
  </si>
  <si>
    <t>Dirección Secc de Aduanas de Bucaramanga</t>
  </si>
  <si>
    <t>Dirección Seccional de Impuestos y Aduanas de Bucaramanga</t>
  </si>
  <si>
    <t>Eugenio Diaz Arenas</t>
  </si>
  <si>
    <t>ediaza@dian.gov.co</t>
  </si>
  <si>
    <t>Suministro de combustible para los vehículos asignados para el funcionamiento de la Dirección Seccional de Impuestos y Aduanas de Bucaramanga.</t>
  </si>
  <si>
    <t>Servicio integral de fumigación y control de plagas para los inmuebles asignados a la Dirección Seccional de Impuestos y Aduanas de Bucaramanga</t>
  </si>
  <si>
    <t>Mantenimiento preventivo y/o correctivo con suministro de repuestos, para los vehículos asignados para el funcionamiento de la Dirección Seccional de Impuestos y Aduanas Nacionales de Bucaramanga</t>
  </si>
  <si>
    <t>Mantenimiento preventivo y/o correctivo con suministro de repuestos, para las motobombas, y lavado de tanques de almacenamiento de agua potable y aguas residuales de la Dirección Seccional de Impuestos y Aduanas de Bucaramanga</t>
  </si>
  <si>
    <t>Mantenimiento preventivo y/o correctivo con suministro de repuestos para las puertas manuales, puertas eléctricas y portones eléctricos de los inmuebles asignados a la Dirección Seccional de Impuestos y Aduanas de Bucaramanga</t>
  </si>
  <si>
    <t>Suministro de materiales eléctricos, hidrosanitarios, ferretería, insumos y artículos para el funcionamiento y mantenimiento de la Dirección Seccional de Impuestos y Aduanas de Bucaramanga</t>
  </si>
  <si>
    <t>Suministro de combustible diésel para la planta eléctrica de la Dirección Seccional de Impuestos y Aduanas de Bucaramanga</t>
  </si>
  <si>
    <t>Arrendamiento de inmueble para el funcionamiento del archivo central de la Dirección Seccional de Impuestos y Aduanas de Buenaventura</t>
  </si>
  <si>
    <t>Dirección Secc de Impuestos y Aduanas de Buenaventura</t>
  </si>
  <si>
    <t>Dirección Seccional de Impuestos y Aduanas de Buenaventura</t>
  </si>
  <si>
    <t>Miguel Angel Ardila Parra</t>
  </si>
  <si>
    <t>mardilap@dian.gov.co</t>
  </si>
  <si>
    <t>Mantenimiento integral preventivo y correctivo con inclusión de repuestos para los vehículos de la Dirección Seccional de Impuestos y Aduanas de Buenaventura.</t>
  </si>
  <si>
    <t>Suministro de combustible para los vehículos de la Dirección Seccional de Impuestos y Aduanas de Buenaventura</t>
  </si>
  <si>
    <t>Suministro de combustible para la planta eléctrica de la Dirección Seccional de Impuestos y Aduanas de Buenaventura</t>
  </si>
  <si>
    <t>Mantenimiento preventivo y/o correctivo del sistema de evacuación de aguas lluvias del Edificio sede de la Dirección Seccional de Impuestos y Aduanas de Buenaventura.</t>
  </si>
  <si>
    <t>Mantenimiento preventivo y/o correctivo del sistema de red contra incendios del Edificio sede de la Dirección Seccional de Impuestos y Aduanas de Buenaventura.</t>
  </si>
  <si>
    <t>Mantenimiento preventivo y/o correctivo con suministro de repuestos para los relojes radicadores de correspondencia de la Dirección Seccional de Impuestos y Aduanas de Buenaventura.</t>
  </si>
  <si>
    <t xml:space="preserve">Mantenimiento preventivo y/o correctivo de puertas de vidrio y una puerta electromecánica de la Dirección Seccional de Impuestos y Aduanas de Buenaventura. </t>
  </si>
  <si>
    <t>Mantenimiento preventivo y/o correctivo con suministro de repuestos para los Equipos de laboratorio de la Dirección Seccional de Impuestos y Aduanas de Buenaventura.</t>
  </si>
  <si>
    <t>Suministro de materiales eléctricos, hidrosanitarios, ferretería, insumos y artículos para el funcionamiento y mantenimiento de la Dirección Seccional de Impuestos y Aduanas de Buenaventura.</t>
  </si>
  <si>
    <t>Servicio de mantenimiento y reparación de equipos eléctricos</t>
  </si>
  <si>
    <t>Mantenimiento preventivo y/o correctivo con suministro de repuestos para la Sub estación eléctrica de la Dirección Seccional de Impuestos y Aduanas de Buenaventura.</t>
  </si>
  <si>
    <t>Mantenimiento preventivo y/o correctivo para los tanques de almacenamiento de agua potable y aguas lluvias de la Dirección Seccional de Impuestos y Aduanas de Buenaventura.</t>
  </si>
  <si>
    <t>Arrendamiento de inmueble para el funcionamiento de la sede de la Dirección Seccional de Impuestos y Aduanas de Buenaventura</t>
  </si>
  <si>
    <t>Servicio integral de fumigación y control de plagas para las diferentes sedes de la Dirección Seccional de Impuestos y Aduanas de Buenaventura.</t>
  </si>
  <si>
    <t>Compra de precintos para la Dirección Seccional de Impuestos y Aduanas de Buenaventura.</t>
  </si>
  <si>
    <t>Arrendamiento de parqueadero para el vehículo de la Dirección Seccional de Impuestos y Aduanas de Florencia</t>
  </si>
  <si>
    <t>Dirección Secc de Impuestos y Aduanas de Florencia</t>
  </si>
  <si>
    <t>Dirección Seccional de Impuestos y Aduanas de Florencia</t>
  </si>
  <si>
    <t>Hernando Vasquez Villarruel</t>
  </si>
  <si>
    <t>hvasquezv@dian.gov.co</t>
  </si>
  <si>
    <t>Suministro de materiales eléctricos, hidrosanitarios, ferretería, insumos y artículos para el funcionamiento y mantenimiento de la Dirección Seccional de Impuestos y Aduanas de Florencia</t>
  </si>
  <si>
    <t>Mantenimiento preventivo y/o correctivo con suministro de repuestos nuevos y originales, previa aprobación de la UAE-DIAN, para los vehículos asignados para el funcionamiento de la Dirección Seccional de Impuestos y Aduanas de Florencia</t>
  </si>
  <si>
    <t>Suministro de combustible para el vehículo y planta eléctrica de la Dirección Seccional de Impuestos y Aduanas de Florencia</t>
  </si>
  <si>
    <t>Servicio integral de fumigación y control de plagas para la Dirección Seccional de Impuestos y Aduanas de Florencia</t>
  </si>
  <si>
    <t>Servicios de mantenimiento o administración de estaciones de bombeo</t>
  </si>
  <si>
    <t>Mantenimiento preventivo y/o correctivo para las motobombas de la dirección seccional de impuestos y aduanas de Florencia</t>
  </si>
  <si>
    <t>Arrendamiento de un inmueble para el funcionamiento del Archivo de la Dirección Seccional de Impuestos y Aduanas de Girardot</t>
  </si>
  <si>
    <t>Dirección Secc de Impuestos y Aduanas de Girardot</t>
  </si>
  <si>
    <t>Dirección Seccional de Impuestos y Aduanas de Girardot</t>
  </si>
  <si>
    <t>Vilma Garcia Santos</t>
  </si>
  <si>
    <t>vgarcias@dian.gov.co</t>
  </si>
  <si>
    <t>Suministro de Combustible para los vehículos de la Dirección Seccional de
Impuestos y Aduanas de Girardot</t>
  </si>
  <si>
    <t>Mantenimiento preventivo y/o correctivo con inclusión de repuestos y accesorios para los vehículos de la Dirección Seccional de Impuestos y Aduanas de Girardot</t>
  </si>
  <si>
    <t>Mantenimiento de terrenos exteriores</t>
  </si>
  <si>
    <t>Servicio de mantenimiento, poda y limpieza a todo costo del lote adjudicado en dación en pago a cargo de la dirección seccional de Impuestos y Aduanas de Girardot</t>
  </si>
  <si>
    <t>Suministro de materiales eléctricos, hidrosanitarios, ferretería, insumos y artículos para el funcionamiento y mantenimiento de la Dirección Seccional de Impuestos y Aduanas de Girardot</t>
  </si>
  <si>
    <t>mantenimiento preventivo y/o correctivo con inclusión de repuestos para las motobombas de la dirección seccional de impuestos y aduanas de Girardot</t>
  </si>
  <si>
    <t>Arrendamiento de un inmueble,  así como las áreas comunes, los usos conexos y servicios públicos necesarios para el normal funcionamiento de la sede del archivo central, así como espacios de parqueaderos cubiertos y señalizados para el parque automotor de la Dirección Seccional de Impuestos y Aduanas de Ibagué</t>
  </si>
  <si>
    <t>Dirección Secc de Impuestos y Aduanas de Ibagué</t>
  </si>
  <si>
    <t>Dirección Seccional de Impuestos y Aduanas de Ibagué</t>
  </si>
  <si>
    <t>Miguel Ángel Marentes Sarmiento</t>
  </si>
  <si>
    <t>mmarentess@dian.gov.co</t>
  </si>
  <si>
    <t xml:space="preserve">2771122 991001 </t>
  </si>
  <si>
    <t>Suministro de combustible para los vehículos y la planta eléctrica de la Dirección Seccional de Impuestos y Aduanas de Ibagué</t>
  </si>
  <si>
    <t>Mantenimiento preventivo y correctivo con suministro de repuesto nuevos y originales, para los vehículos de la Dirección Seccional de Impuestos y Aduanas de Ibagué.</t>
  </si>
  <si>
    <t>72154022;72154055</t>
  </si>
  <si>
    <t>Servicios de mantenimiento y reparación de estaciones y Servicio de Limpieza de Tanques</t>
  </si>
  <si>
    <t>Mantenimiento preventivo y/o correctivo con suministro de repuestos nuevos y originales, para los equipos hidráulicos, los fluxómetros y, lavado y desinfección de los tanques de agua potable de la Dirección Seccional de Impuestos y Aduanas de Ibagué.</t>
  </si>
  <si>
    <t>Suministro de materiales eléctricos, hidrosanitarios, ferretería, insumos y artículos para el funcionamiento y mantenimiento de la Dirección Seccional de Impuestos de Aduanas de Ibagué.</t>
  </si>
  <si>
    <t>Servicios de terminado interior, dotación y remodelación</t>
  </si>
  <si>
    <t>Mantenimiento de Mobiliario de oficina de la Dirección Seccional de Impuestos y Aduanas de Ibagué.</t>
  </si>
  <si>
    <t>Servicio integral de fumigación y control de plagas para la Dirección Seccional de Impuestos y Aduanas de Ibagué.</t>
  </si>
  <si>
    <t>Arrendamiento de local en la zona urbana de la ciudad de Ipiales, para el funcionamiento del Archivo Central de la Dirección Seccional de Impuestos y Aduanas de Ipiales.</t>
  </si>
  <si>
    <t>Dirección Secc de Impuestos y Aduanas de Ipiales</t>
  </si>
  <si>
    <t>Dirección Seccional de Impuestos y Aduanas de Ipiales</t>
  </si>
  <si>
    <t>Oswaldo Gaviria Bolaños</t>
  </si>
  <si>
    <t>ogaviriab@dian.gov.co</t>
  </si>
  <si>
    <t>Arrendamiento inmueble piso 7 Edificio Majestic en la zona urbana de la ciudad de Ipiales, para el funcionamiento de la nueva sede de la Dirección Seccional de Impuestos y Aduanas de Ipiales.</t>
  </si>
  <si>
    <t>Suministro de combustible para la Dirección Seccional de Impuestos y Aduanas de Ipiales.</t>
  </si>
  <si>
    <t>Mantenimiento preventivo y/o correctivo con suministro de repuestos nuevos y originales, previa aprobación de la UAE-DIAN, para los vehículos asignados para el funcionamiento de la Dirección Seccional de Impuestos y Aduanas de Ipiales.</t>
  </si>
  <si>
    <t>Servicio integral de fumigación y control de plagas para las sedes de la DIAN, punto de control Puente Internacional Rumichaca y archivo central</t>
  </si>
  <si>
    <t>Suministro de materiales eléctricos, hidrosanitarios, ferretería, insumos y artículos para el funcionamiento y mantenimiento de la Dirección Seccional de Impuestos y Aduanas de Ipiales.</t>
  </si>
  <si>
    <t>Servicio de lavado y mantenimiento de los tanques y pozo subterráneo de la Dirección Seccional de Impuestos y Aduanas de Leticia</t>
  </si>
  <si>
    <t>Dirección Secc de Impuestos y Aduanas de Leticia</t>
  </si>
  <si>
    <t>Dirección Seccional de Impuestos y Aduanas de Leticia</t>
  </si>
  <si>
    <t>Carmen Liliana Rugeles Ramírez</t>
  </si>
  <si>
    <t>crugelesr@dian.gov.co</t>
  </si>
  <si>
    <t>Servicio de mantenimiento preventivo y/o correctivo con suministro de repuestos nuevos y originales, previa aprobación de la UAE-DIAN, para las motobombas de la Dirección Seccional de Impuestos y Aduanas de Leticia</t>
  </si>
  <si>
    <t>78181500;25172504</t>
  </si>
  <si>
    <t>Servicio de mantenimiento preventivo y/o correctivo con suministro de repuestos nuevos y originales, previa aprobación de la UAE-DIAN, y compraventa de cuatro llantas, para los vehículos asignados para el funcionamiento de la Dirección Seccional de Impuestos y Aduanas de Leticia</t>
  </si>
  <si>
    <t>Servicio integral de fumigación y control de plagas para la Dirección Seccional de Impuestos y Aduanas de Leticia</t>
  </si>
  <si>
    <t>Mantenimiento preventivo y correctivo de vehículos con inclusión de repuestos, insumos , accesorios, llantas , baterías y revisión técnico mecánica y de emisiones contaminantes para el parque automotor de la Dian Seccional Maicao</t>
  </si>
  <si>
    <t>Dirección Secc de Impuestos y Aduanas de Maicao</t>
  </si>
  <si>
    <t>Dirección Seccional de Impuestos y Aduanas de Maicao</t>
  </si>
  <si>
    <t>Yidelma Isabel Iguaran Tromp</t>
  </si>
  <si>
    <t>yiguarant@dian.gov.co</t>
  </si>
  <si>
    <t>Suministro de combustible para los vehículos y plantas eléctricas de la DIAN seccional Maicao</t>
  </si>
  <si>
    <t>Suministro de materiales eléctricos, hidrosanitarios, ferretería, insumos y artículos para el funcionamiento y mantenimiento de la Dirección Seccional de Impuestos y Aduanas de Maicao</t>
  </si>
  <si>
    <t>Diciembre</t>
  </si>
  <si>
    <t>Arrendamiento de inmueble en el Sector la Estrella para el funcionamiento de la Dirección Seccional de Impuestos y Aduanas de Manizales</t>
  </si>
  <si>
    <t>Dirección Secc de Impuestos y Aduanas de Manizales</t>
  </si>
  <si>
    <t>Dirección Seccional de Impuestos y Aduanas de Manizales</t>
  </si>
  <si>
    <t>Martha Lucia Osorio Alzate</t>
  </si>
  <si>
    <t>mosorioa@dian.gov.co</t>
  </si>
  <si>
    <t>8968366 101001</t>
  </si>
  <si>
    <t>Arrendamiento de inmueble en el Sector Milán para el funcionamiento de la Dirección Seccional de Impuestos y Aduanas de Manizales</t>
  </si>
  <si>
    <t>Arrendamiento de bien inmueble para el funcionamiento del archivo de la Dirección Seccional de Impuestos y Aduanas de Manizales</t>
  </si>
  <si>
    <t>Mantenimiento preventivo y/o correctivo con suministro de repuestos , para los vehículos asignados para el funcionamiento de la Dirección Seccional de Impuestos y Aduanas Nacionales de Manizales</t>
  </si>
  <si>
    <t>Suministro de materiales eléctricos, hidrosanitarios, ferretería, insumos y artículos para el funcionamiento y mantenimiento de la Dirección Seccional de Impuestos y Aduanas de Manizales</t>
  </si>
  <si>
    <t>Suministro de combustible para los vehículos asignados para el funcionamiento de la Dirección de Impuestos y Aduanas de Manizales</t>
  </si>
  <si>
    <t>Mantenimiento preventivo y correctivo de una (1) motobomba y dos (2) tanques de almacenamiento de agua ubicados en las sedes de la dirección seccional de impuestos y aduanas de Manizales.</t>
  </si>
  <si>
    <t>Contratar el servicio integral de aseo y cafetería a nivel nacional, mediante la modalidad de Órdenes de compra a través de la Agencia de Contratación Publica - Colombia Compra Eficiente, al amparo del Acuerdo Marco de Precios CCE-972-AMP-2019, para la Dirección Seccional de Impuestos y Aduanas de Manizales</t>
  </si>
  <si>
    <t xml:space="preserve">Auriculares de teléfono </t>
  </si>
  <si>
    <t>Adquisición de videobeam y diademas de comunicación para computador (audífonos + micrófono) para los funcionarios de la Dirección Seccional de Impuestos y Aduanas de Manizales
Seccional de Impuestos y Aduanas de Manizales.</t>
  </si>
  <si>
    <t>Servicio integral de fumigación y control de plagas para las sedes de la Dirección Seccional de Impuestos y Aduanas de Manizales</t>
  </si>
  <si>
    <t>8968366 101006</t>
  </si>
  <si>
    <t>Mantenimiento y reparación en general a la infraestructura física de madera de la sede Manuel Sanz de la Dirección Seccional de Impuestos y Aduanas de Manizales.</t>
  </si>
  <si>
    <t>Adecuación de estructura y acabado de marquesinas de la sede Manuel Sanz de la Dirección Seccional de Impuestos y Aduanas de Manizales</t>
  </si>
  <si>
    <t>8968366 101007</t>
  </si>
  <si>
    <t>Adecuación eléctrica, acometida principal de la sede Manuel Sanz de la Dirección Seccional de Impuestos y Aduanas de Manizales</t>
  </si>
  <si>
    <t>8968366 101008</t>
  </si>
  <si>
    <t>Suministro de combustible para los vehículos y planta eléctrica de la Dirección de Impuestos y Aduanas de Montería</t>
  </si>
  <si>
    <t>Dirección Secc de Impuestos y Aduanas de Montería</t>
  </si>
  <si>
    <t>Dirección Seccional de Impuestos y Aduanas de Montería</t>
  </si>
  <si>
    <t>Andrea Julieta Rodriguez Toro</t>
  </si>
  <si>
    <t>arodriguezt@dian.gov.co</t>
  </si>
  <si>
    <t>Mantenimiento preventivo y/o correctivo con suministro de repuestos nuevos y originales, previa aprobación de la UAE-DIAN, para los vehículos asignados para el funcionamiento de la Dirección de Impuestos y Aduanas de Montería</t>
  </si>
  <si>
    <t>Mantenimiento preventivo y/o correctivo con suministro de repuestos, accesorios e insumos nuevos y originales, previa aprobación de la UAE-Dian, para los equipos del sistema hidráulico y sanitario de la Dirección de Impuestos y Aduanas de Montería</t>
  </si>
  <si>
    <t>Mantenimiento preventivo y/o correctivo con suministro de repuestos nuevos y originales, previa aprobación de la UAE-DIAN, para los equipos eléctricos y electrónicos, incluidas las puertas manuales y portones eléctricos de los inmuebles asignados a la Dirección Seccional de Impuestos y Aduanas de Montería</t>
  </si>
  <si>
    <t>Suministro de materiales eléctricos, hidrosanitarios, ferretería, insumos y artículos para el funcionamiento y mantenimiento de la Dirección Seccional de Impuestos y Aduanas de Montería.</t>
  </si>
  <si>
    <t>Estanterías para almacenaje</t>
  </si>
  <si>
    <t>Adquisición estantes metálicos para la Dirección de Impuestos y Aduanas de Montería</t>
  </si>
  <si>
    <t>Servicio integral de fumigación y control de plagas para la Dirección Seccional de Impuestos y Aduanas de Montería</t>
  </si>
  <si>
    <t>Arrendamiento de un inmueble tipo bodega para el funcionamiento del archivo de la Dirección Seccional de Impuestos y Aduanas de Neiva</t>
  </si>
  <si>
    <t>Dirección Secc de Impuestos y Aduanas de Neiva</t>
  </si>
  <si>
    <t>Dirección Seccional de Impuestos y Aduanas de Neiva</t>
  </si>
  <si>
    <t>María Henny Parra Roa</t>
  </si>
  <si>
    <t>mparrar2@dian.gov.co</t>
  </si>
  <si>
    <t>Suministro de combustibles para los vehículos en servicio y para la planta eléctrica de la Dirección Seccional de Impuestos y Aduanas de Neiva</t>
  </si>
  <si>
    <t>Prestar el servicio de Mantenimiento preventivo y/o correctivo con suministro de repuestos y accesorios, para los vehículos en servicio de la Dirección Seccional de Impuestos y Aduanas de Neiva</t>
  </si>
  <si>
    <t>Servicio integral de fumigación y control de plagas para las sedes de la Dirección Seccional de Impuestos y Aduanas de Neiva.</t>
  </si>
  <si>
    <t>Prestar el servicio Mantenimiento integral para las puertas automáticas instaladas en el Edificio Nacional de la Dirección Seccional de Impuestos y Aduanas de Neiva</t>
  </si>
  <si>
    <t>Suministro de materiales eléctricos, hidrosanitarios, ferretería, insumos y artículos para el funcionamiento y mantenimiento de la Dirección Seccional de Impuestos y Aduanas de Neiva</t>
  </si>
  <si>
    <t>Prestar el Servicio de limpieza, lavado y desinfección de los tanques de las sedes de la Dirección Seccional de Impuestos y Aduanas de Neiva</t>
  </si>
  <si>
    <t>Prestar el servicio de Mantenimiento preventivo y/o correctivo con suministro de repuestos, para electrobombas del Edificio Nacional de la Dirección Seccional de Impuestos y Aduanas de Neiva</t>
  </si>
  <si>
    <t>Servicio de limpieza de Edificios</t>
  </si>
  <si>
    <t>Prestar los servicios de aseo, lavado y limpieza de los toldos existentes en la Dirección Seccional de Impuestos y Aduanas de Neiva.</t>
  </si>
  <si>
    <t>Arrendamiento de inmueble para el funcionamiento del Archivo Central de la Dirección Seccional de Impuestos y Aduanas de Palmira</t>
  </si>
  <si>
    <t>Dirección Secc de Impuestos y Aduanas de Palmira</t>
  </si>
  <si>
    <t>Dirección Seccional de Impuestos y Aduanas de Palmira</t>
  </si>
  <si>
    <t>Oscar Ferrer Marin</t>
  </si>
  <si>
    <t>oferrerm@dian.gov.co</t>
  </si>
  <si>
    <t>Arrendamiento de inmueble para el funcionamiento del Punto de Contacto de la Dirección Seccional de Impuestos y Aduanas de Palmira</t>
  </si>
  <si>
    <t>Mantenimiento integral, preventivo y/o correctivo para el sistema hidráulico y de reserva de agua de la Dirección Seccional de Impuestos y Aduanas de Palmira.</t>
  </si>
  <si>
    <t>Mantenimiento preventivo y correctivo para los vehículos asignados a la Dirección Seccional de Impuestos y Aduanas de Palmira.</t>
  </si>
  <si>
    <t>Mantenimiento preventivo puertas batientes de la Dirección Seccional de Impuestos y Aduanas de Palmira</t>
  </si>
  <si>
    <t>Suministro de combustible tipo Diesel para el funcionamiento de la planta eléctrica de la Dirección Seccional de Impuestos y Aduanas de Palmira</t>
  </si>
  <si>
    <t>Suministro de materiales eléctricos, hidrosanitarios, ferretería, insumos y artículos para el funcionamiento y mantenimiento de la Dirección Seccional de Impuestos y Aduanas de Palmira.</t>
  </si>
  <si>
    <t>Suministro de combustible para los vehículos y planta eléctrica de la Dirección Seccional de Impuestos y Aduanas de Pasto</t>
  </si>
  <si>
    <t>Dirección Secc de Impuestos y Aduanas de Pasto</t>
  </si>
  <si>
    <t>Dirección Seccional de Impuestos y Aduanas de Pasto</t>
  </si>
  <si>
    <t>Rubén Darío Lis Muñoz</t>
  </si>
  <si>
    <t>rlism@dian.gov.co</t>
  </si>
  <si>
    <t>7293283 142001</t>
  </si>
  <si>
    <t>Mantenimiento preventivo y/o correctivo con inclusión de repuestos para el equipo fijo de RAYOS-X MARCA L-3 COMUNICATIONS tanto electrónico como mecánico, que tienen a cargo la Dirección
Seccional de Impuestos y Aduanas Pereira</t>
  </si>
  <si>
    <t>Dirección Secc de Impuestos y Aduanas de Pereira</t>
  </si>
  <si>
    <t>Dirección Seccional de Impuestos y Aduanas de Pereira</t>
  </si>
  <si>
    <t>Stella Cecilia Zuluaga Duque</t>
  </si>
  <si>
    <t>szuluagad@dian.gov.co</t>
  </si>
  <si>
    <t>Suministro de combustible para los vehículos asignados para el funcionamiento de la Dirección Seccional de Impuestos y Aduanas de Pereira</t>
  </si>
  <si>
    <t>Suministro de materiales eléctricos, hidrosanitarios, ferretería, insumos y artículos para el funcionamiento y mantenimiento de la Dirección Seccional de Impuestos y Aduanas de Pereira</t>
  </si>
  <si>
    <t>Mantenimiento con suministro de repuestos nuevos y originales de los vehículos asignados a la Dirección Seccional de Impuestos y Aduanas de Pereira</t>
  </si>
  <si>
    <t>Servicio integral de fumigación y control de plagas para las diferentes instalaciones que integran la Dirección Seccional de Impuestos y Aduanas de Pereira</t>
  </si>
  <si>
    <t>Arrendamiento de inmueble para el funcionamiento del archivo central de la Dirección Seccional de Impuestos y Aduanas de Pereira</t>
  </si>
  <si>
    <t>Suministro de combustible para los vehículos asignados a la Dirección Seccional de Impuestos y Aduanas de Popayán</t>
  </si>
  <si>
    <t>Dirección Secc de Impuestos y Aduanas de Popayán</t>
  </si>
  <si>
    <t>Dirección Seccional de Impuestos y Aduanas de Popayán</t>
  </si>
  <si>
    <t>José Giovanni Daza</t>
  </si>
  <si>
    <t>jdaza@dian.gov.co</t>
  </si>
  <si>
    <t>Mantenimiento Preventivo y correctivo con inclusión de repuestos nuevos y originales para los vehículos asignados a la Dirección Seccional de Impuestos y Aduanas de Popayán</t>
  </si>
  <si>
    <t>Suministro de materiales eléctricos, hidrosanitarios, ferretería, insumos y artículos para el funcionamiento y mantenimiento de la Dirección Seccional de Impuestos y Aduanas Popayán</t>
  </si>
  <si>
    <t xml:space="preserve">Servicio integral de fumigación y control de plagas para la sede de la Dirección Seccional de Impuestos y Aduanas de Popayán </t>
  </si>
  <si>
    <t xml:space="preserve">Arrendamiento de inmueble para el funcionamiento de la Seccional de Impuestos y Aduanas de Puerto Asís </t>
  </si>
  <si>
    <t>Dirección Secc de Impuestos y Aduanas de Puerto Asís</t>
  </si>
  <si>
    <t>Dirección Seccional de Impuestos y Aduanas de Puerto Asís</t>
  </si>
  <si>
    <t>Jorge Eulides Moreno Murillo</t>
  </si>
  <si>
    <t>jmorenom@dian.gov.co</t>
  </si>
  <si>
    <t>Suministro de combustible para vehículos y la planta eléctrica de la Seccional de Impuestos y Aduanas de Puerto Asís</t>
  </si>
  <si>
    <t>Suministro de materiales eléctricos, hidrosanitarios, ferretería, insumos y artículos para el funcionamiento y mantenimiento de la Dirección Seccional de Impuestos y Aduanas de Puerto Asís.</t>
  </si>
  <si>
    <t>Servicio integral de fumigación y control de plagas para las diferentes sedes a cargo de la Dirección Seccional de Impuestos y Aduanas de Puerto Asís</t>
  </si>
  <si>
    <t>Mantenimiento preventivo y/o correctivo con inclusión de repuestos para el equipo de rayos x Marca L3 Communications de referencia PX231, a cargo de la Dirección Seccional de Impuestos y Aduanas de Puerto Asis</t>
  </si>
  <si>
    <t>Arrendamiento de parqueadero ubicado en el perímetro urbano de Quibdó para los vehículos asignados a la Dirección Seccional de Impuestos y Aduanas de Quibdó</t>
  </si>
  <si>
    <t>Dirección Secc de Impuestos y Aduanas de Quibdó</t>
  </si>
  <si>
    <t>Dirección Seccional de Impuestos y Aduanas de Quibdó</t>
  </si>
  <si>
    <t>Maria Nancy Aguilar Mosquera</t>
  </si>
  <si>
    <t>maguilarm@dian.gov.co</t>
  </si>
  <si>
    <t>Arrendamiento de una bodega para el archivo de la DIAN en la ciudad de Quibdó</t>
  </si>
  <si>
    <t>Suministro de combustible para los vehículos asignados a la Dirección Seccional de Impuestos y Aduanas de Quibdó.</t>
  </si>
  <si>
    <t>Suministro de combustible para la planta eléctrica de la Dirección Seccional de Impuestos y Aduanas de Quibdó</t>
  </si>
  <si>
    <t>Servicio integral de fumigación y control de plagas para las instalaciones de la Dirección Seccional de Impuestos y Aduanas de Quibdó.</t>
  </si>
  <si>
    <t>Arrendamiento de un inmueble para el funcionamiento del archivo de la Dian seccional Riohacha</t>
  </si>
  <si>
    <t>Dirección Secc de Impuestos y Aduanas de Riohacha</t>
  </si>
  <si>
    <t>Dirección Seccional de Impuestos y Aduanas de Riohacha</t>
  </si>
  <si>
    <t>CF. David Alexander Sanchez Muñoz</t>
  </si>
  <si>
    <t>dsanchez2@dian.gov.co</t>
  </si>
  <si>
    <t>Suministro de combustible para los vehículos de la DIAN seccional Riohacha</t>
  </si>
  <si>
    <t>Servicio de mantenimiento preventivo y/o correctivo, con suministro de repuestos nuevos y originales para el parque automotor de la Dian Seccional Riohacha</t>
  </si>
  <si>
    <t>Servicio integral de fumigación y control de plagas para la Dirección Seccional de Impuestos y Aduanas de Riohacha</t>
  </si>
  <si>
    <t>Suministro de materiales eléctricos, hidrosanitarios, ferretería, insumos y artículos para el funcionamiento y mantenimiento de la Dirección Seccional de Impuestos y Aduanas de Riohacha</t>
  </si>
  <si>
    <t>Servicios medioambientales</t>
  </si>
  <si>
    <t>Servicio de caracterización de vertimientos de las aguas residuales domésticas y aguas residuales no domesticas (ARD y ARnD) correspondiente a la sede de la Dirección de Impuestos y Aduanas Nacionales ubicadas en la DIAN Seccional Riohacha</t>
  </si>
  <si>
    <t>Suministro de combustible para los vehículos oficiales y la planta eléctrica de emergencia asignada a la Dirección Seccional de Impuestos y Aduanas de San Andrés.</t>
  </si>
  <si>
    <t>Dirección Secc de Impuestos y Aduanas de San Andrés</t>
  </si>
  <si>
    <t>Dirección Seccional de Impuestos y Aduanas de San Andrés</t>
  </si>
  <si>
    <t>Ingrid Ruth Saams Archbold</t>
  </si>
  <si>
    <t>isaamsa@dian.gov.co</t>
  </si>
  <si>
    <t>5124211 277101</t>
  </si>
  <si>
    <t>Servicio integral de fumigación y control de plagas para la Dirección Seccional de Impuestos y Aduanas de San Andrés</t>
  </si>
  <si>
    <t>Mantenimiento preventivo y correctivo con inclusión de repuestos, para los vehículos oficiales asignados a la Dirección Seccional de Impuestos y Aduanas de San Andrés</t>
  </si>
  <si>
    <t>Suministro de materiales eléctricos, hidrosanitarios, ferretería, insumos y artículos para el funcionamiento y mantenimiento de la Dirección Seccional de Impuestos y Aduanas de San Andrés</t>
  </si>
  <si>
    <t xml:space="preserve">Mantenimiento preventivo y correctivo con inclusión de repuestos, para la planta de tratamiento de agua de uso sanitario, incluye lavado y desinfección de cisternas y tanques de la Dirección Seccional de San Andrés. </t>
  </si>
  <si>
    <t>Arrendamiento inmueble para el funcionamiento del archivo central de la Dirección Seccional de Impuestos y Aduanas de Santa Marta</t>
  </si>
  <si>
    <t>Dirección Secc de Impuestos y Aduanas de Santa Marta</t>
  </si>
  <si>
    <t>Dirección Seccional de Impuestos y Aduanas de Santa Marta</t>
  </si>
  <si>
    <t>Julio Cesar Torres Castellar</t>
  </si>
  <si>
    <t>jtorresc2@dian.gov.co</t>
  </si>
  <si>
    <t>4237076 192001</t>
  </si>
  <si>
    <t>Arrendamiento de un espacio cubierto para el parqueo de los vehículos asignados a la Dirección Seccional de Impuestos y Aduanas de Santa Marta</t>
  </si>
  <si>
    <t>Suministro de combustible para los vehículos asignados y plantas eléctricas de la Dirección Seccional de Impuestos y Aduanas de Santa Marta</t>
  </si>
  <si>
    <t>Sandra Liliana Cadavid Ortíz</t>
  </si>
  <si>
    <t>Arrendamiento de bodegas en el parque industrial para el archivo central de la Dirección Seccional de Impuestos y Aduanas de Sincelejo</t>
  </si>
  <si>
    <t>Dirección Secc de Impuestos y Aduanas de Sincelejo</t>
  </si>
  <si>
    <t>Dirección Seccional de Impuestos y Aduanas de Sincelejo</t>
  </si>
  <si>
    <t>Víctor José Moreno Cano</t>
  </si>
  <si>
    <t>vmorenoc@dian.gov.co</t>
  </si>
  <si>
    <t>Arrendamiento de parqueaderos para los vehículos asignados a la Dirección Seccional de Impuestos y Aduanas de Sincelejo</t>
  </si>
  <si>
    <t>Mantenimiento preventivo y/o correctivo con suministro de repuestos y accesorios nuevos y originales, para los vehículos asignados para el funcionamiento de la Dirección Seccional de Impuestos y Aduanas de Sincelejo</t>
  </si>
  <si>
    <t>Suministro de combustible para la planta eléctrica y vehículos asignados para el funcionamiento de la Dirección Seccional de Impuestos y Aduanas de Sincelejo</t>
  </si>
  <si>
    <t>Mantenimiento y limpieza de tanques ubicados en las sedes de la Dirección Seccional de Impuestos y Aduanas de Sincelejo</t>
  </si>
  <si>
    <t>Arrendamiento de sede alterna para la Dirección Seccional de Impuestos y Aduanas de Sincelejo</t>
  </si>
  <si>
    <t>Suministro de combustible para la Dirección Seccional de Impuestos y Adunas de Sogamoso</t>
  </si>
  <si>
    <t>Dirección Secc de Impuestos y Aduanas de Sogamoso</t>
  </si>
  <si>
    <t>Dirección Seccional de impuestos y Aduanas de Sogamoso</t>
  </si>
  <si>
    <t>Verónica Fabiola Sepúlveda Serrano</t>
  </si>
  <si>
    <t>vsepulvedas@dian.gov.co</t>
  </si>
  <si>
    <t>Servicio integral de fumigación y control de plagas para la Dirección Seccional de Impuestos y Aduanas de Sogamoso</t>
  </si>
  <si>
    <t>Suministro de materiales eléctricos, hidrosanitarios, ferretería, insumos y artículos para el funcionamiento y mantenimiento de la Dirección Seccional de Impuestos y Aduanas de Sogamoso</t>
  </si>
  <si>
    <t>Dirección Seccional de Impuestos y Aduanas de Sogamoso</t>
  </si>
  <si>
    <t>Mantenimiento preventivo y/o correctivo con suministro de repuestos y accesorios nuevos y originales, previa aprobación de la UAE-DIAN, para los vehículos asignados para el funcionamiento de la Dirección Seccional de Impuestos y Aduanas de Sogamoso</t>
  </si>
  <si>
    <t>Ingeniería Civil y Arquitectura</t>
  </si>
  <si>
    <t xml:space="preserve">Levantamiento de planos Estructurales, Hidráulicos y Eléctricos del edificio de la Dirección Seccional de Impuestos y Aduanas de Sogamoso </t>
  </si>
  <si>
    <t>Arrendamiento de parqueaderos para los vehículos asignados a la Dirección Seccional de Impuestos y Aduanas de Tuluá</t>
  </si>
  <si>
    <t>Dirección Secc de Impuestos y Aduanas de Tuluá</t>
  </si>
  <si>
    <t>Dirección Seccional de Impuestos y Aduanas de Tuluá</t>
  </si>
  <si>
    <t>Gilberto Jesus Calao González</t>
  </si>
  <si>
    <t>gcalaog@dian.gov.co</t>
  </si>
  <si>
    <t>Adquisición de combustible para los vehículos y planta eléctrica de la Dirección Seccional de Impuestos y Aduanas de Tuluá</t>
  </si>
  <si>
    <t>Servicio integral de fumigación y control de plagas para la Dirección Secciona de Impuestos y Aduanas de Tuluá</t>
  </si>
  <si>
    <t>Servicio de mantenimiento preventivo y/o correctivo, con suministro de repuestos y accesorios nuevos y originales, para los vehículos asignados a la Dirección Seccional de Impuestos y Aduanas de Tuluá</t>
  </si>
  <si>
    <t>Equipo de lectura de código de barras</t>
  </si>
  <si>
    <t>Adquisición de lectores de códigos de barra y código QR</t>
  </si>
  <si>
    <t>Suministro de combustible para la Dirección Seccional de Impuestos y Aduanas de Tumaco</t>
  </si>
  <si>
    <t>Dir Secc de Impuestos y Aduanas de Tumaco</t>
  </si>
  <si>
    <t>Dirección Seccional de Impuestos y Aduanas de Tumaco</t>
  </si>
  <si>
    <t>Javier Manuel Martin Garzon</t>
  </si>
  <si>
    <t>jmarting@dian.gov.co</t>
  </si>
  <si>
    <t>Mantenimiento preventivo y/o correctivo con suministro de repuestos nuevos y originales, previa aprobación de la UAE-DIAN, para los vehículos asignados para el funcionamiento de la Dirección Seccional Delegada de Impuestos y Aduanas de Tumaco.</t>
  </si>
  <si>
    <t>Suministro de materiales eléctricos, hidrosanitarios, ferretería, insumos y artículos para el funcionamiento y mantenimiento de la Dirección Seccional de Impuestos y Aduanas de Tumaco.</t>
  </si>
  <si>
    <t>Carpas</t>
  </si>
  <si>
    <t>Compraventa de carpa de campamento 3mx - 5 m</t>
  </si>
  <si>
    <t>Suministro de combustible (ACPM) con la utilización de sistema de chip, para el funcionamiento de la planta eléctrica y los vehículos asignados a la Dirección Seccional de Impuestos y Aduanas de Tunja</t>
  </si>
  <si>
    <t>Dirección Secc de Impuestos y Aduanas de Tunja</t>
  </si>
  <si>
    <t>Dirección Seccional de Impuestos y Aduanas de Tunja</t>
  </si>
  <si>
    <t>Flor Esther Cañas Romero</t>
  </si>
  <si>
    <t>fcanasr@dian.gov.co</t>
  </si>
  <si>
    <t>Mantenimiento de los vehículos asignados a la Dirección Seccional de Impuestos y Aduanas de Tunja.</t>
  </si>
  <si>
    <t>72154055;72102103</t>
  </si>
  <si>
    <t>Prestación de servicios de lavado y desinfección de tanques, así como la fumigación y control de plagas en la Dirección Seccional de Impuestos y Aduanas Tunja.</t>
  </si>
  <si>
    <t xml:space="preserve">Servicio de mantenimiento preventivo y correctivo de vehículos de la Dirección Seccional de Impuestos y Aduanas de Urabá </t>
  </si>
  <si>
    <t>Dirección Secc de Impuestos y Aduanas de Urabá</t>
  </si>
  <si>
    <t>Dirección Seccional de Impuestos y Aduanas de Urabá</t>
  </si>
  <si>
    <t>Yalile Beatriz Suarez Romaña</t>
  </si>
  <si>
    <t>ysuarezr@dian.gov.co</t>
  </si>
  <si>
    <t>Suministro de materiales eléctricos, hidrosanitarios, ferretería, insumos y artículos para el funcionamiento y mantenimiento de la Dirección Seccional de Impuestos y Aduanas de Urabá</t>
  </si>
  <si>
    <t>Servicio de mantenimiento preventivo y correctivo del sistema hidráulico de la sede de la Dirección Seccional de Impuestos y Aduanas de Urabá.</t>
  </si>
  <si>
    <t>Transporte de pasajeros por carretera</t>
  </si>
  <si>
    <t>Servicio de Transporte terrestre especial para los funcionarios de la Dirección Seccional de Impuestos y Aduanas de Urabá desde el centro de la ciudad hasta las instalaciones de la sede y viceversa.</t>
  </si>
  <si>
    <t>Suministro de combustibles para los vehículos y planta eléctrica de emergencia de la Dirección Seccional de Impuestos y Aduanas de Urabá</t>
  </si>
  <si>
    <t>Servicio integral de fumigación y control de plagas para la Dirección Seccional de Impuestos y Aduanas de Urabá</t>
  </si>
  <si>
    <t xml:space="preserve">Servicio de mantenimiento preventivo y correctivo del sistema de aguas residuales-pozo séptico de la Dirección Seccional de Impuestos y Aduanas de Urabá </t>
  </si>
  <si>
    <t>Arrendamiento nueva sede para la Dirección Seccional de Impuestos y Aduanas de Urabá</t>
  </si>
  <si>
    <t>Arrendamiento de un inmueble para el funcionamiento del archivo central de la Dirección Seccional de Impuestos y Aduanas de Valledupar</t>
  </si>
  <si>
    <t>Dirección Secc de Impuestos y Aduanas de Valledupar</t>
  </si>
  <si>
    <t>Dirección Seccional de Impuestos y Aduanas de Valledupar</t>
  </si>
  <si>
    <t>Ancizar Arnaldo Torres Mantilla</t>
  </si>
  <si>
    <t>atorresm@dian.gov.co</t>
  </si>
  <si>
    <t>Arrendamiento de un parqueadero para los vehículos asignados a la Dirección Seccional de Impuestos y Aduanas de Valledupar, incluidos los de la policía fiscal y aduanera</t>
  </si>
  <si>
    <t>Arrendamiento de inmueble ubicado en la CALLE 16 N° 9 – 30, PISO 13, “EDIFICIO CAJA AGRARIA” de Valledupar Cesar, para el funcionamiento de la Dirección Seccional de Impuestos y Aduanas de Valledupar</t>
  </si>
  <si>
    <t>Suministro de combustible para el funcionamiento de la Dirección Seccional de Impuestos y Aduanas de Valledupar</t>
  </si>
  <si>
    <t>Servicio integral de fumigación y control de plagas para las sedes de la Dirección Seccional de Impuestos y Aduanas de Valledupar</t>
  </si>
  <si>
    <t xml:space="preserve">Director Seccional </t>
  </si>
  <si>
    <t>Mantenimiento preventivo y/o correctivo con suministro de repuestos y accesorios para los vehículos asignados para el funcionamiento de la Dirección Seccional de Impuestos y Aduanas de Valledupar</t>
  </si>
  <si>
    <t>Suministro de materiales eléctricos, hidrosanitarios, ferretería, insumos y artículos para el funcionamiento y mantenimiento de la Dirección Seccional de Impuestos y Aduanas de Valledupar</t>
  </si>
  <si>
    <t>Arrendamiento de inmueble para el funcionamiento de la Sede de la Dirección Seccional de Impuestos y Aduanas de Villavicencio</t>
  </si>
  <si>
    <t>Dirección Secc de Impuestos y Aduanas de Villavicencio</t>
  </si>
  <si>
    <t>Dirección Seccional de Impuestos y Aduanas de Villavicencio</t>
  </si>
  <si>
    <t>Madeleine Manchola Baracaldo</t>
  </si>
  <si>
    <t>mmancholab@dian.gov.co</t>
  </si>
  <si>
    <t>Mantenimiento de los vehículos asignados a las Direcciones Seccionales de Impuestos y Aduanas de Villavicencio, Inírida, Puerto Carreño y San José del Guaviare</t>
  </si>
  <si>
    <t>Suministro de materiales eléctricos, hidrosanitarios, ferretería, insumos y artículos para el funcionamiento y mantenimiento de las Direcciones Seccionales de Impuestos y Aduanas de Villavicencio, Inírida, Puerto Carreño y San José del Guaviare</t>
  </si>
  <si>
    <t>Suministro de combustible para la Dirección Seccional de Impuestos y Aduanas de Villavicencio</t>
  </si>
  <si>
    <t>Servicio integral de fumigación y control de plagas para la Dirección Seccional de Impuestos y Aduanas de Villavicencio y San José de Guaviare</t>
  </si>
  <si>
    <t>Arrendamiento de inmueble para el funcionamiento de la Sede de la Dirección Seccional Delegada de Impuestos y Aduanas de Mitu</t>
  </si>
  <si>
    <t>Delegada de Impuestos y Aduanas Mitú</t>
  </si>
  <si>
    <t>Arrendamiento de inmueble para el funcionamiento de la Sede de la Dirección Seccional Delegada de Impuestos y Aduanas de Inirida</t>
  </si>
  <si>
    <t>Delegada de Impuestos y Aduanas de Inírida</t>
  </si>
  <si>
    <t>Suministro de combustibles para la Dirección Seccional Delegada de Impuestos y Aduanas de Inirida</t>
  </si>
  <si>
    <t>Arrendamiento de inmueble para el funcionamiento de la Sede de la Dirección Seccional Delegada de Impuestos y Aduanas de San Jose del Guaviare</t>
  </si>
  <si>
    <t>Delegada Impuestos y Aduanas de San José de Guaviare</t>
  </si>
  <si>
    <t>Suministro de combustibles para la Dirección Seccional Delegada de Impuestos y Aduanas de San Jose del Guaviare</t>
  </si>
  <si>
    <t>Suministro de combustibles para la Dirección Seccional Delegada de Impuestos y Aduanas de Puerto Carreño</t>
  </si>
  <si>
    <t>Delegada de Impuestos y Aduanas de Puerto Carreño</t>
  </si>
  <si>
    <t>Mantenimiento para el sistema hidráulico y de aguas lluvias incluyendo lavado y desinfección de tanques de la sede la Dirección Seccional Delegada de Impuestos y Aduanas de Puerto Carreño</t>
  </si>
  <si>
    <t>Servicio integral de fumigación y control de plagas para la Dirección Seccional de Impuestos y Aduanas de Yopal</t>
  </si>
  <si>
    <t>Dirección Secc de Impuestos y Aduanas de Yopal</t>
  </si>
  <si>
    <t>Dirección Seccional de Impuestos y Aduanas de Yopal</t>
  </si>
  <si>
    <t>Martha Lucia Cardona Cortez</t>
  </si>
  <si>
    <t>mcardonac@dian.gov.co</t>
  </si>
  <si>
    <t>Suministro de combustible para vehículos y planta eléctrica de la Dirección Seccional de Impuestos y Aduanas de Yopal,</t>
  </si>
  <si>
    <t>Servicio mantenimiento puertas automáticas para la Dirección Seccional de Impuestos y Aduanas de Yopal</t>
  </si>
  <si>
    <t>Contratar a precios unitarios fijos las obras de mantenimiento y reparación de la sede de la Dirección Seccional de Impuestos y Aduanas de Yopal.</t>
  </si>
  <si>
    <t>Mantenimiento equipos de bombeo agua de la Dirección Seccional de Impuestos y Aduanas de Yopal</t>
  </si>
  <si>
    <t>Mantenimiento preventivo y/o correctivo con suministro de repuestos nuevos y originales, previa aprobación de la UAE-DIAN para vehículos asignados para el funcionamiento de la Dirección Seccional de Impuestos y Aduanas de Yopal.</t>
  </si>
  <si>
    <t>Servicios de preselección  de hojas de vida o  currículum vitae</t>
  </si>
  <si>
    <t>Servicios para la aplicación de la Prueba Oculomotor Deception Test (ODT) con la entrega de sus respectivos estudios y 
análisis de resultados, para la selección de aspirantes a ocupar cargos de libre nombramiento y remoción, de carrera o 
para la designación de jefaturas, cuando la Entidad lo requiera</t>
  </si>
  <si>
    <t>86101601;86101610</t>
  </si>
  <si>
    <t>Servicios de formación profesional en informática</t>
  </si>
  <si>
    <t>Adquirir los servicios de capacitación en la herramienta Enterprise Architect para la Subdirección de Procesos y la Subdirección de Soluciones y Desarrollo de la DIAN</t>
  </si>
  <si>
    <t>Servicio profesional para diseñar e implementar estrategias de divulgación para promover el uso y apropiación de los sistemas de información y servicios digitales de la DIAN</t>
  </si>
  <si>
    <t>Realizar la puesta en producción de los sistemas de información</t>
  </si>
  <si>
    <t>Etiquetas de fila</t>
  </si>
  <si>
    <t>Total general</t>
  </si>
  <si>
    <t>Suma de 21. Valor estimado en la vigencia 2024</t>
  </si>
  <si>
    <t>Etiquetas de columna</t>
  </si>
  <si>
    <t>Cuenta de 21. Valor estimado en la vigencia 2024</t>
  </si>
  <si>
    <t>Son 506 Líneas</t>
  </si>
  <si>
    <t>No 511 como aparecen en la versión inicial</t>
  </si>
  <si>
    <t>Se eliminaron la líneas</t>
  </si>
  <si>
    <t>Cuenta de 13. No. LINEA</t>
  </si>
  <si>
    <t>Responsable def</t>
  </si>
  <si>
    <t>Dirección Seccional</t>
  </si>
  <si>
    <t>Total</t>
  </si>
  <si>
    <t>Total Dirección de Gestión Corporativa</t>
  </si>
  <si>
    <t>Total Dirección de Gestión de Aduanas</t>
  </si>
  <si>
    <t xml:space="preserve">Total Dirección de Gestión de Fiscalización </t>
  </si>
  <si>
    <t>Total Dirección de Gestión de Impuestos</t>
  </si>
  <si>
    <t>Total Dirección de Gestión de Innovación y Tecnología</t>
  </si>
  <si>
    <t>Total Dirección de Gestión Jurídica</t>
  </si>
  <si>
    <t>Total Dirección General</t>
  </si>
  <si>
    <t>Total Dirección Seccional</t>
  </si>
  <si>
    <t>Total Oficina de Comunicaciones Institucionales</t>
  </si>
  <si>
    <t>Total Oficina de Seguridad de la Informacion</t>
  </si>
  <si>
    <t>Total Órgano Especial Defensor del Contribuyente y del Usuario Aduanero</t>
  </si>
  <si>
    <t>Valores</t>
  </si>
  <si>
    <t xml:space="preserve">Cuenta de 18. Modalidad de selección </t>
  </si>
  <si>
    <t>NC/DS</t>
  </si>
  <si>
    <t>DS</t>
  </si>
  <si>
    <t>NC</t>
  </si>
  <si>
    <t>Cuenta de NC/DS</t>
  </si>
  <si>
    <t>DGC</t>
  </si>
  <si>
    <t xml:space="preserve">18, Modalidad de selección </t>
  </si>
  <si>
    <t xml:space="preserve">Cuenta de 18, Modalidad de selección </t>
  </si>
  <si>
    <t>Suma de 21, Valor estimado en la vigencia 2024</t>
  </si>
  <si>
    <t>DGIT</t>
  </si>
  <si>
    <t>DGI</t>
  </si>
  <si>
    <t>DGA</t>
  </si>
  <si>
    <t>DGF</t>
  </si>
  <si>
    <t>DG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</si>
</sst>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164" formatCode="&quot;$&quot;#,##0;[Red]\-&quot;$&quot;#,##0"/>
    <numFmt numFmtId="165" formatCode="_-&quot;$&quot;* #,##0_-;\-&quot;$&quot;* #,##0_-;_-&quot;$&quot;* &quot;-&quot;_-;_-@_-"/>
    <numFmt numFmtId="166" formatCode="_(&quot;$&quot;\ * #,##0_);_(&quot;$&quot;\ * \(#,##0\);_(&quot;$&quot;\ * &quot;-&quot;_);_(@_)"/>
    <numFmt numFmtId="167" formatCode="&quot;$&quot;\ #,##0_);\(&quot;$&quot;\ #,##0\)"/>
    <numFmt numFmtId="168" formatCode="[$-1540A]dd\-mmm\-yy;@"/>
    <numFmt numFmtId="169" formatCode="[$-240A]General"/>
    <numFmt numFmtId="170" formatCode="#,##0_ ;\-#,##0\ "/>
    <numFmt numFmtId="171" formatCode="0.0%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b/>
      <sz val="16"/>
      <color rgb="FF2B2D45"/>
      <name val="Calibri"/>
      <family val="2"/>
    </font>
    <font>
      <b/>
      <sz val="28"/>
      <color theme="0"/>
      <name val="Arial"/>
      <family val="2"/>
    </font>
    <font>
      <sz val="11"/>
      <color indexed="8"/>
      <name val="Arial"/>
      <family val="2"/>
    </font>
    <font>
      <b/>
      <sz val="11"/>
      <color rgb="FF2B2D45"/>
      <name val="Calibri"/>
      <family val="2"/>
    </font>
    <font>
      <b/>
      <sz val="11"/>
      <color rgb="FF2B2D45"/>
      <name val="Calibri"/>
      <family val="2"/>
      <scheme val="minor"/>
    </font>
    <font>
      <b/>
      <sz val="14"/>
      <color indexed="8"/>
      <name val="Calibri"/>
      <family val="2"/>
    </font>
    <font>
      <b/>
      <sz val="11"/>
      <color theme="0"/>
      <name val="Calibri"/>
      <family val="2"/>
    </font>
    <font>
      <u/>
      <sz val="11"/>
      <color rgb="FF0000FF"/>
      <name val="Calibri"/>
      <family val="2"/>
    </font>
    <font>
      <u/>
      <sz val="11"/>
      <color indexed="12"/>
      <name val="Calibri"/>
      <family val="2"/>
    </font>
    <font>
      <u/>
      <sz val="11"/>
      <color rgb="FF0000CC"/>
      <name val="Calibri"/>
      <family val="2"/>
      <scheme val="minor"/>
    </font>
    <font>
      <b/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1"/>
      <color indexed="9"/>
      <name val="Calibri"/>
      <family val="2"/>
    </font>
    <font>
      <b/>
      <sz val="9"/>
      <color rgb="FF000099"/>
      <name val="Calibri"/>
      <family val="2"/>
    </font>
    <font>
      <b/>
      <u/>
      <sz val="11"/>
      <color rgb="FF000099"/>
      <name val="Calibri"/>
      <family val="2"/>
      <scheme val="minor"/>
    </font>
    <font>
      <b/>
      <sz val="8"/>
      <color rgb="FF000099"/>
      <name val="Calibri"/>
      <family val="2"/>
    </font>
    <font>
      <b/>
      <sz val="10"/>
      <name val="Verdana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u/>
      <sz val="11"/>
      <name val="Calibri"/>
      <family val="2"/>
      <scheme val="minor"/>
    </font>
    <font>
      <sz val="11"/>
      <color indexed="8"/>
      <name val="Calibri"/>
      <family val="2"/>
    </font>
    <font>
      <sz val="12"/>
      <color rgb="FFFF0000"/>
      <name val="Calibri"/>
      <family val="2"/>
      <scheme val="minor"/>
    </font>
    <font>
      <sz val="9"/>
      <color indexed="81"/>
      <name val="Tahoma"/>
      <family val="2"/>
    </font>
    <font>
      <sz val="9"/>
      <color indexed="81"/>
      <name val="Tahoma"/>
      <charset val="1"/>
    </font>
    <font>
      <b/>
      <sz val="11"/>
      <color rgb="FFFF0000"/>
      <name val="Calibri"/>
      <family val="2"/>
    </font>
    <font>
      <u/>
      <sz val="11"/>
      <color rgb="FFFF0000"/>
      <name val="Calibri"/>
      <family val="2"/>
      <scheme val="minor"/>
    </font>
    <font>
      <sz val="12"/>
      <color rgb="FF3B3838"/>
      <name val="Arial"/>
      <family val="2"/>
    </font>
    <font>
      <b/>
      <sz val="12"/>
      <color rgb="FF3B3838"/>
      <name val="Arial"/>
      <family val="2"/>
    </font>
    <font>
      <sz val="12"/>
      <color rgb="FF3B3838"/>
      <name val="Calibri Light"/>
      <family val="2"/>
    </font>
    <font>
      <b/>
      <sz val="16"/>
      <color rgb="FF065580"/>
      <name val="Calibri"/>
      <family val="2"/>
    </font>
    <font>
      <sz val="11"/>
      <color rgb="FF00B0F0"/>
      <name val="Calibri"/>
      <family val="2"/>
      <scheme val="minor"/>
    </font>
    <font>
      <sz val="10"/>
      <color theme="1"/>
      <name val="Arial"/>
      <family val="2"/>
    </font>
    <font>
      <sz val="10"/>
      <color rgb="FF1F4E79"/>
      <name val="Arial"/>
      <family val="2"/>
    </font>
    <font>
      <b/>
      <sz val="14"/>
      <color rgb="FF002060"/>
      <name val="Calibri"/>
      <family val="2"/>
      <scheme val="minor"/>
    </font>
    <font>
      <b/>
      <sz val="12"/>
      <color rgb="FF2B2D45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rgb="FF2B2D4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6F5C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9CC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rgb="FF000000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2B2D45"/>
      </left>
      <right style="thin">
        <color rgb="FF2B2D45"/>
      </right>
      <top style="medium">
        <color rgb="FF2B2D45"/>
      </top>
      <bottom style="thin">
        <color rgb="FF2B2D45"/>
      </bottom>
      <diagonal/>
    </border>
    <border>
      <left style="thin">
        <color rgb="FF2B2D45"/>
      </left>
      <right style="thin">
        <color rgb="FF2B2D45"/>
      </right>
      <top style="medium">
        <color rgb="FF2B2D45"/>
      </top>
      <bottom style="thin">
        <color rgb="FF2B2D45"/>
      </bottom>
      <diagonal/>
    </border>
    <border>
      <left style="thin">
        <color rgb="FF2B2D45"/>
      </left>
      <right style="medium">
        <color rgb="FF2B2D45"/>
      </right>
      <top style="medium">
        <color rgb="FF2B2D45"/>
      </top>
      <bottom style="thin">
        <color rgb="FF2B2D45"/>
      </bottom>
      <diagonal/>
    </border>
    <border>
      <left style="medium">
        <color rgb="FF2B2D45"/>
      </left>
      <right style="thin">
        <color rgb="FF2B2D45"/>
      </right>
      <top style="thin">
        <color rgb="FF2B2D45"/>
      </top>
      <bottom style="thin">
        <color rgb="FF2B2D45"/>
      </bottom>
      <diagonal/>
    </border>
    <border>
      <left style="thin">
        <color rgb="FF2B2D45"/>
      </left>
      <right style="thin">
        <color rgb="FF2B2D45"/>
      </right>
      <top style="thin">
        <color rgb="FF2B2D45"/>
      </top>
      <bottom style="thin">
        <color rgb="FF2B2D45"/>
      </bottom>
      <diagonal/>
    </border>
    <border>
      <left style="thin">
        <color rgb="FF2B2D45"/>
      </left>
      <right style="medium">
        <color rgb="FF2B2D45"/>
      </right>
      <top style="thin">
        <color rgb="FF2B2D45"/>
      </top>
      <bottom style="thin">
        <color rgb="FF2B2D45"/>
      </bottom>
      <diagonal/>
    </border>
    <border>
      <left style="medium">
        <color rgb="FF2B2D45"/>
      </left>
      <right style="thin">
        <color rgb="FF2B2D45"/>
      </right>
      <top style="thin">
        <color rgb="FF2B2D45"/>
      </top>
      <bottom style="medium">
        <color rgb="FF2B2D45"/>
      </bottom>
      <diagonal/>
    </border>
    <border>
      <left style="thin">
        <color rgb="FF2B2D45"/>
      </left>
      <right style="thin">
        <color rgb="FF2B2D45"/>
      </right>
      <top style="thin">
        <color rgb="FF2B2D45"/>
      </top>
      <bottom style="medium">
        <color rgb="FF2B2D45"/>
      </bottom>
      <diagonal/>
    </border>
    <border>
      <left style="thin">
        <color rgb="FF2B2D45"/>
      </left>
      <right style="medium">
        <color rgb="FF2B2D45"/>
      </right>
      <top style="thin">
        <color rgb="FF2B2D45"/>
      </top>
      <bottom style="medium">
        <color rgb="FF2B2D45"/>
      </bottom>
      <diagonal/>
    </border>
    <border>
      <left/>
      <right/>
      <top style="medium">
        <color rgb="FF2B2D45"/>
      </top>
      <bottom style="medium">
        <color rgb="FF2B2D45"/>
      </bottom>
      <diagonal/>
    </border>
    <border>
      <left style="medium">
        <color rgb="FF2B2D45"/>
      </left>
      <right style="thin">
        <color rgb="FF2B2D45"/>
      </right>
      <top style="medium">
        <color rgb="FF2B2D45"/>
      </top>
      <bottom/>
      <diagonal/>
    </border>
    <border>
      <left style="thin">
        <color rgb="FF2B2D45"/>
      </left>
      <right style="thin">
        <color rgb="FF2B2D45"/>
      </right>
      <top style="medium">
        <color rgb="FF2B2D45"/>
      </top>
      <bottom/>
      <diagonal/>
    </border>
    <border>
      <left style="thin">
        <color rgb="FF2B2D45"/>
      </left>
      <right style="medium">
        <color rgb="FF2B2D45"/>
      </right>
      <top style="medium">
        <color rgb="FF2B2D45"/>
      </top>
      <bottom/>
      <diagonal/>
    </border>
    <border>
      <left style="thin">
        <color rgb="FF3366FF"/>
      </left>
      <right style="thin">
        <color rgb="FF3366FF"/>
      </right>
      <top style="thin">
        <color rgb="FF3366FF"/>
      </top>
      <bottom style="hair">
        <color rgb="FF3366FF"/>
      </bottom>
      <diagonal/>
    </border>
    <border>
      <left style="thin">
        <color rgb="FF3366FF"/>
      </left>
      <right style="thin">
        <color rgb="FF3366FF"/>
      </right>
      <top style="hair">
        <color rgb="FF3366FF"/>
      </top>
      <bottom style="hair">
        <color rgb="FF3366FF"/>
      </bottom>
      <diagonal/>
    </border>
    <border>
      <left style="thin">
        <color indexed="64"/>
      </left>
      <right style="thin">
        <color indexed="64"/>
      </right>
      <top style="hair">
        <color rgb="FF00B050"/>
      </top>
      <bottom style="hair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3366FF"/>
      </left>
      <right style="thin">
        <color rgb="FF3366FF"/>
      </right>
      <top/>
      <bottom style="hair">
        <color rgb="FF3366FF"/>
      </bottom>
      <diagonal/>
    </border>
  </borders>
  <cellStyleXfs count="21">
    <xf numFmtId="0" fontId="0" fillId="0" borderId="0"/>
    <xf numFmtId="4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11" borderId="0">
      <alignment horizontal="center" vertical="center"/>
    </xf>
    <xf numFmtId="0" fontId="28" fillId="0" borderId="0"/>
    <xf numFmtId="0" fontId="29" fillId="4" borderId="0" applyNumberFormat="0" applyBorder="0" applyAlignment="0" applyProtection="0"/>
    <xf numFmtId="0" fontId="8" fillId="0" borderId="0" applyNumberFormat="0" applyFill="0" applyBorder="0" applyAlignment="0" applyProtection="0"/>
    <xf numFmtId="169" fontId="31" fillId="0" borderId="0"/>
    <xf numFmtId="0" fontId="1" fillId="0" borderId="0"/>
    <xf numFmtId="0" fontId="1" fillId="0" borderId="0"/>
    <xf numFmtId="42" fontId="1" fillId="0" borderId="0" applyFont="0" applyFill="0" applyBorder="0" applyAlignment="0" applyProtection="0"/>
    <xf numFmtId="0" fontId="31" fillId="0" borderId="0"/>
    <xf numFmtId="0" fontId="28" fillId="0" borderId="0"/>
    <xf numFmtId="44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408">
    <xf numFmtId="0" fontId="0" fillId="0" borderId="0" xfId="0"/>
    <xf numFmtId="0" fontId="1" fillId="0" borderId="0" xfId="0" applyFont="1" applyAlignment="1">
      <alignment horizontal="center" vertical="center" wrapText="1"/>
    </xf>
    <xf numFmtId="165" fontId="1" fillId="0" borderId="0" xfId="2" applyFont="1" applyFill="1" applyBorder="1" applyAlignment="1" applyProtection="1">
      <alignment vertical="center" wrapText="1"/>
    </xf>
    <xf numFmtId="0" fontId="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 wrapText="1"/>
    </xf>
    <xf numFmtId="165" fontId="1" fillId="0" borderId="0" xfId="2" applyFont="1" applyFill="1" applyBorder="1" applyAlignment="1" applyProtection="1">
      <alignment vertical="center"/>
    </xf>
    <xf numFmtId="0" fontId="9" fillId="6" borderId="0" xfId="0" applyFont="1" applyFill="1" applyAlignment="1">
      <alignment horizontal="center" vertical="center" wrapText="1"/>
    </xf>
    <xf numFmtId="0" fontId="9" fillId="6" borderId="0" xfId="0" applyFont="1" applyFill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8" fillId="0" borderId="14" xfId="8" applyFont="1" applyFill="1" applyBorder="1" applyAlignment="1" applyProtection="1">
      <alignment horizontal="left" vertical="center" wrapText="1"/>
    </xf>
    <xf numFmtId="0" fontId="19" fillId="0" borderId="14" xfId="7" applyFont="1" applyFill="1" applyBorder="1" applyAlignment="1" applyProtection="1">
      <alignment horizontal="left" vertical="center" wrapText="1"/>
    </xf>
    <xf numFmtId="0" fontId="8" fillId="0" borderId="14" xfId="7" applyFill="1" applyBorder="1" applyAlignment="1" applyProtection="1">
      <alignment horizontal="left" vertical="center" wrapText="1"/>
    </xf>
    <xf numFmtId="167" fontId="20" fillId="0" borderId="14" xfId="0" applyNumberFormat="1" applyFont="1" applyBorder="1" applyAlignment="1">
      <alignment horizontal="right" vertical="center" wrapText="1"/>
    </xf>
    <xf numFmtId="168" fontId="6" fillId="0" borderId="14" xfId="0" applyNumberFormat="1" applyFont="1" applyBorder="1" applyAlignment="1">
      <alignment horizontal="right" vertical="center" wrapText="1"/>
    </xf>
    <xf numFmtId="0" fontId="22" fillId="8" borderId="13" xfId="6" applyFont="1" applyFill="1" applyBorder="1" applyAlignment="1" applyProtection="1">
      <alignment horizontal="center" vertical="center" wrapText="1"/>
    </xf>
    <xf numFmtId="165" fontId="23" fillId="9" borderId="13" xfId="2" applyFont="1" applyFill="1" applyBorder="1" applyAlignment="1" applyProtection="1">
      <alignment horizontal="center" vertical="center" wrapText="1"/>
      <protection hidden="1"/>
    </xf>
    <xf numFmtId="165" fontId="23" fillId="10" borderId="13" xfId="2" applyFont="1" applyFill="1" applyBorder="1" applyAlignment="1" applyProtection="1">
      <alignment horizontal="center" vertical="center" wrapText="1"/>
      <protection hidden="1"/>
    </xf>
    <xf numFmtId="0" fontId="5" fillId="6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0" borderId="17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165" fontId="1" fillId="0" borderId="18" xfId="2" applyFont="1" applyBorder="1" applyAlignment="1">
      <alignment vertical="center"/>
    </xf>
    <xf numFmtId="165" fontId="1" fillId="0" borderId="0" xfId="2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0" fillId="0" borderId="0" xfId="0" applyFont="1" applyAlignment="1">
      <alignment vertical="center" wrapText="1"/>
    </xf>
    <xf numFmtId="16" fontId="20" fillId="0" borderId="0" xfId="0" applyNumberFormat="1" applyFont="1" applyAlignment="1">
      <alignment vertical="center" wrapText="1"/>
    </xf>
    <xf numFmtId="41" fontId="20" fillId="0" borderId="0" xfId="1" applyFont="1" applyFill="1" applyBorder="1" applyAlignment="1" applyProtection="1">
      <alignment vertical="center" wrapText="1"/>
    </xf>
    <xf numFmtId="0" fontId="23" fillId="8" borderId="20" xfId="6" applyFont="1" applyFill="1" applyBorder="1" applyAlignment="1" applyProtection="1">
      <alignment horizontal="center" vertical="center" wrapText="1"/>
      <protection hidden="1"/>
    </xf>
    <xf numFmtId="0" fontId="24" fillId="8" borderId="21" xfId="7" applyFont="1" applyFill="1" applyBorder="1" applyAlignment="1" applyProtection="1">
      <alignment horizontal="left" vertical="center" wrapText="1"/>
      <protection hidden="1"/>
    </xf>
    <xf numFmtId="0" fontId="23" fillId="8" borderId="21" xfId="6" applyFont="1" applyFill="1" applyBorder="1" applyAlignment="1" applyProtection="1">
      <alignment horizontal="left" vertical="center" wrapText="1"/>
      <protection hidden="1"/>
    </xf>
    <xf numFmtId="0" fontId="25" fillId="8" borderId="21" xfId="6" applyFont="1" applyFill="1" applyBorder="1" applyAlignment="1" applyProtection="1">
      <alignment horizontal="center" vertical="center" wrapText="1"/>
      <protection hidden="1"/>
    </xf>
    <xf numFmtId="0" fontId="23" fillId="8" borderId="21" xfId="6" applyFont="1" applyFill="1" applyBorder="1" applyAlignment="1" applyProtection="1">
      <alignment horizontal="center" vertical="center" wrapText="1"/>
      <protection hidden="1"/>
    </xf>
    <xf numFmtId="165" fontId="23" fillId="8" borderId="21" xfId="2" applyFont="1" applyFill="1" applyBorder="1" applyAlignment="1" applyProtection="1">
      <alignment horizontal="center" vertical="center" wrapText="1"/>
      <protection hidden="1"/>
    </xf>
    <xf numFmtId="0" fontId="25" fillId="8" borderId="21" xfId="6" applyFont="1" applyFill="1" applyBorder="1" applyAlignment="1" applyProtection="1">
      <alignment horizontal="left" vertical="center" wrapText="1"/>
      <protection hidden="1"/>
    </xf>
    <xf numFmtId="165" fontId="23" fillId="9" borderId="21" xfId="2" applyFont="1" applyFill="1" applyBorder="1" applyAlignment="1" applyProtection="1">
      <alignment horizontal="center" vertical="center" wrapText="1"/>
      <protection hidden="1"/>
    </xf>
    <xf numFmtId="0" fontId="23" fillId="9" borderId="21" xfId="0" applyFont="1" applyFill="1" applyBorder="1" applyAlignment="1" applyProtection="1">
      <alignment horizontal="center" vertical="center" wrapText="1"/>
      <protection hidden="1"/>
    </xf>
    <xf numFmtId="0" fontId="23" fillId="10" borderId="21" xfId="0" applyFont="1" applyFill="1" applyBorder="1" applyAlignment="1" applyProtection="1">
      <alignment horizontal="center" vertical="center" wrapText="1"/>
      <protection hidden="1"/>
    </xf>
    <xf numFmtId="0" fontId="23" fillId="10" borderId="22" xfId="0" applyFont="1" applyFill="1" applyBorder="1" applyAlignment="1" applyProtection="1">
      <alignment horizontal="center" vertical="center" wrapText="1"/>
      <protection hidden="1"/>
    </xf>
    <xf numFmtId="0" fontId="6" fillId="6" borderId="0" xfId="0" applyFont="1" applyFill="1" applyAlignment="1">
      <alignment vertical="center"/>
    </xf>
    <xf numFmtId="0" fontId="27" fillId="13" borderId="23" xfId="4" applyFont="1" applyFill="1" applyBorder="1" applyAlignment="1" applyProtection="1">
      <alignment horizontal="center" vertical="center"/>
      <protection hidden="1"/>
    </xf>
    <xf numFmtId="0" fontId="27" fillId="6" borderId="23" xfId="10" applyFont="1" applyFill="1" applyBorder="1" applyAlignment="1">
      <alignment horizontal="left" vertical="center"/>
    </xf>
    <xf numFmtId="0" fontId="27" fillId="6" borderId="23" xfId="5" applyFont="1" applyFill="1" applyBorder="1" applyAlignment="1" applyProtection="1">
      <alignment horizontal="left" vertical="center"/>
      <protection locked="0"/>
    </xf>
    <xf numFmtId="0" fontId="27" fillId="6" borderId="23" xfId="5" applyFont="1" applyFill="1" applyBorder="1" applyAlignment="1" applyProtection="1">
      <alignment vertical="center"/>
      <protection locked="0"/>
    </xf>
    <xf numFmtId="0" fontId="27" fillId="6" borderId="23" xfId="5" applyNumberFormat="1" applyFont="1" applyFill="1" applyBorder="1" applyAlignment="1" applyProtection="1">
      <alignment horizontal="center" vertical="center"/>
      <protection locked="0"/>
    </xf>
    <xf numFmtId="0" fontId="27" fillId="6" borderId="23" xfId="4" applyFont="1" applyFill="1" applyBorder="1" applyAlignment="1" applyProtection="1">
      <alignment horizontal="center" vertical="center"/>
      <protection hidden="1"/>
    </xf>
    <xf numFmtId="165" fontId="27" fillId="6" borderId="23" xfId="2" applyFont="1" applyFill="1" applyBorder="1" applyAlignment="1" applyProtection="1">
      <alignment horizontal="left" vertical="center"/>
      <protection locked="0"/>
    </xf>
    <xf numFmtId="0" fontId="27" fillId="6" borderId="23" xfId="5" applyFont="1" applyFill="1" applyBorder="1" applyAlignment="1" applyProtection="1">
      <alignment horizontal="center" vertical="center"/>
      <protection locked="0"/>
    </xf>
    <xf numFmtId="165" fontId="27" fillId="6" borderId="23" xfId="2" applyFont="1" applyFill="1" applyBorder="1" applyAlignment="1" applyProtection="1">
      <alignment horizontal="right" vertical="center"/>
      <protection hidden="1"/>
    </xf>
    <xf numFmtId="0" fontId="27" fillId="6" borderId="23" xfId="0" applyFont="1" applyFill="1" applyBorder="1" applyAlignment="1">
      <alignment vertical="center" wrapText="1"/>
    </xf>
    <xf numFmtId="0" fontId="27" fillId="6" borderId="23" xfId="0" applyFont="1" applyFill="1" applyBorder="1" applyAlignment="1">
      <alignment horizontal="left" vertical="center"/>
    </xf>
    <xf numFmtId="0" fontId="27" fillId="6" borderId="23" xfId="3" applyFont="1" applyFill="1" applyBorder="1" applyAlignment="1" applyProtection="1">
      <alignment horizontal="left" vertical="center"/>
      <protection locked="0"/>
    </xf>
    <xf numFmtId="0" fontId="27" fillId="6" borderId="24" xfId="11" applyFont="1" applyFill="1" applyBorder="1" applyAlignment="1" applyProtection="1">
      <alignment horizontal="left" vertical="center"/>
      <protection locked="0"/>
    </xf>
    <xf numFmtId="0" fontId="27" fillId="8" borderId="23" xfId="0" applyFont="1" applyFill="1" applyBorder="1" applyAlignment="1">
      <alignment vertical="center"/>
    </xf>
    <xf numFmtId="0" fontId="27" fillId="6" borderId="23" xfId="0" applyFont="1" applyFill="1" applyBorder="1" applyAlignment="1">
      <alignment horizontal="center" vertical="center"/>
    </xf>
    <xf numFmtId="0" fontId="27" fillId="6" borderId="23" xfId="0" applyFont="1" applyFill="1" applyBorder="1" applyAlignment="1">
      <alignment vertical="center"/>
    </xf>
    <xf numFmtId="0" fontId="30" fillId="6" borderId="23" xfId="12" applyFont="1" applyFill="1" applyBorder="1" applyAlignment="1">
      <alignment vertical="center"/>
    </xf>
    <xf numFmtId="0" fontId="27" fillId="13" borderId="23" xfId="0" applyFont="1" applyFill="1" applyBorder="1" applyAlignment="1">
      <alignment horizontal="left" vertical="center"/>
    </xf>
    <xf numFmtId="168" fontId="27" fillId="6" borderId="23" xfId="3" applyNumberFormat="1" applyFont="1" applyFill="1" applyBorder="1" applyAlignment="1" applyProtection="1">
      <alignment horizontal="center" vertical="center"/>
      <protection locked="0"/>
    </xf>
    <xf numFmtId="0" fontId="27" fillId="6" borderId="23" xfId="0" applyFont="1" applyFill="1" applyBorder="1" applyAlignment="1" applyProtection="1">
      <alignment horizontal="center" vertical="center"/>
      <protection locked="0"/>
    </xf>
    <xf numFmtId="0" fontId="27" fillId="6" borderId="23" xfId="0" applyFont="1" applyFill="1" applyBorder="1" applyAlignment="1" applyProtection="1">
      <alignment horizontal="center" vertical="center" wrapText="1"/>
      <protection locked="0"/>
    </xf>
    <xf numFmtId="0" fontId="1" fillId="6" borderId="0" xfId="0" applyFont="1" applyFill="1" applyAlignment="1">
      <alignment vertical="center"/>
    </xf>
    <xf numFmtId="0" fontId="27" fillId="13" borderId="24" xfId="4" applyFont="1" applyFill="1" applyBorder="1" applyAlignment="1" applyProtection="1">
      <alignment horizontal="center" vertical="center"/>
      <protection hidden="1"/>
    </xf>
    <xf numFmtId="0" fontId="27" fillId="6" borderId="24" xfId="10" applyFont="1" applyFill="1" applyBorder="1" applyAlignment="1">
      <alignment horizontal="left" vertical="center"/>
    </xf>
    <xf numFmtId="0" fontId="27" fillId="6" borderId="24" xfId="5" applyFont="1" applyFill="1" applyBorder="1" applyAlignment="1" applyProtection="1">
      <alignment horizontal="left" vertical="center"/>
      <protection locked="0"/>
    </xf>
    <xf numFmtId="0" fontId="27" fillId="6" borderId="24" xfId="5" applyFont="1" applyFill="1" applyBorder="1" applyAlignment="1" applyProtection="1">
      <alignment vertical="center"/>
      <protection locked="0"/>
    </xf>
    <xf numFmtId="0" fontId="27" fillId="6" borderId="24" xfId="5" applyNumberFormat="1" applyFont="1" applyFill="1" applyBorder="1" applyAlignment="1" applyProtection="1">
      <alignment horizontal="center" vertical="center"/>
      <protection locked="0"/>
    </xf>
    <xf numFmtId="0" fontId="27" fillId="6" borderId="24" xfId="4" applyFont="1" applyFill="1" applyBorder="1" applyAlignment="1" applyProtection="1">
      <alignment horizontal="center" vertical="center"/>
      <protection hidden="1"/>
    </xf>
    <xf numFmtId="165" fontId="27" fillId="6" borderId="24" xfId="2" applyFont="1" applyFill="1" applyBorder="1" applyAlignment="1" applyProtection="1">
      <alignment horizontal="left" vertical="center"/>
      <protection locked="0"/>
    </xf>
    <xf numFmtId="0" fontId="27" fillId="6" borderId="24" xfId="5" applyFont="1" applyFill="1" applyBorder="1" applyAlignment="1" applyProtection="1">
      <alignment horizontal="center" vertical="center"/>
      <protection locked="0"/>
    </xf>
    <xf numFmtId="165" fontId="27" fillId="6" borderId="24" xfId="2" applyFont="1" applyFill="1" applyBorder="1" applyAlignment="1" applyProtection="1">
      <alignment horizontal="right" vertical="center"/>
      <protection hidden="1"/>
    </xf>
    <xf numFmtId="0" fontId="27" fillId="6" borderId="24" xfId="0" applyFont="1" applyFill="1" applyBorder="1" applyAlignment="1">
      <alignment vertical="center" wrapText="1"/>
    </xf>
    <xf numFmtId="0" fontId="27" fillId="6" borderId="24" xfId="0" applyFont="1" applyFill="1" applyBorder="1" applyAlignment="1">
      <alignment horizontal="left" vertical="center"/>
    </xf>
    <xf numFmtId="0" fontId="27" fillId="6" borderId="24" xfId="3" applyFont="1" applyFill="1" applyBorder="1" applyAlignment="1" applyProtection="1">
      <alignment horizontal="left" vertical="center"/>
      <protection locked="0"/>
    </xf>
    <xf numFmtId="0" fontId="27" fillId="8" borderId="24" xfId="0" applyFont="1" applyFill="1" applyBorder="1" applyAlignment="1">
      <alignment vertical="center"/>
    </xf>
    <xf numFmtId="0" fontId="27" fillId="6" borderId="24" xfId="0" applyFont="1" applyFill="1" applyBorder="1" applyAlignment="1">
      <alignment vertical="center"/>
    </xf>
    <xf numFmtId="0" fontId="30" fillId="6" borderId="24" xfId="12" applyFont="1" applyFill="1" applyBorder="1" applyAlignment="1">
      <alignment vertical="center"/>
    </xf>
    <xf numFmtId="0" fontId="27" fillId="13" borderId="24" xfId="0" applyFont="1" applyFill="1" applyBorder="1" applyAlignment="1">
      <alignment horizontal="left" vertical="center"/>
    </xf>
    <xf numFmtId="0" fontId="5" fillId="6" borderId="24" xfId="5" applyFont="1" applyFill="1" applyBorder="1" applyAlignment="1" applyProtection="1">
      <alignment horizontal="left" vertical="center"/>
      <protection locked="0"/>
    </xf>
    <xf numFmtId="168" fontId="5" fillId="6" borderId="24" xfId="3" applyNumberFormat="1" applyFont="1" applyFill="1" applyBorder="1" applyAlignment="1" applyProtection="1">
      <alignment horizontal="center" vertical="center"/>
      <protection locked="0"/>
    </xf>
    <xf numFmtId="0" fontId="27" fillId="6" borderId="24" xfId="0" applyFont="1" applyFill="1" applyBorder="1" applyAlignment="1">
      <alignment horizontal="center" vertical="center"/>
    </xf>
    <xf numFmtId="0" fontId="27" fillId="6" borderId="24" xfId="0" applyFont="1" applyFill="1" applyBorder="1" applyAlignment="1" applyProtection="1">
      <alignment horizontal="center" vertical="center"/>
      <protection locked="0"/>
    </xf>
    <xf numFmtId="0" fontId="27" fillId="6" borderId="24" xfId="0" applyFont="1" applyFill="1" applyBorder="1" applyAlignment="1" applyProtection="1">
      <alignment horizontal="center" vertical="center" wrapText="1"/>
      <protection locked="0"/>
    </xf>
    <xf numFmtId="0" fontId="27" fillId="15" borderId="24" xfId="10" applyFont="1" applyFill="1" applyBorder="1" applyAlignment="1">
      <alignment horizontal="left" vertical="center"/>
    </xf>
    <xf numFmtId="0" fontId="27" fillId="15" borderId="24" xfId="5" applyFont="1" applyFill="1" applyBorder="1" applyAlignment="1" applyProtection="1">
      <alignment horizontal="left" vertical="center"/>
      <protection locked="0"/>
    </xf>
    <xf numFmtId="0" fontId="27" fillId="15" borderId="24" xfId="5" applyFont="1" applyFill="1" applyBorder="1" applyAlignment="1" applyProtection="1">
      <alignment vertical="center"/>
      <protection locked="0"/>
    </xf>
    <xf numFmtId="0" fontId="27" fillId="15" borderId="24" xfId="5" applyNumberFormat="1" applyFont="1" applyFill="1" applyBorder="1" applyAlignment="1" applyProtection="1">
      <alignment horizontal="center" vertical="center"/>
      <protection locked="0"/>
    </xf>
    <xf numFmtId="0" fontId="27" fillId="15" borderId="24" xfId="4" applyFont="1" applyFill="1" applyBorder="1" applyAlignment="1" applyProtection="1">
      <alignment horizontal="center" vertical="center"/>
      <protection hidden="1"/>
    </xf>
    <xf numFmtId="165" fontId="27" fillId="15" borderId="24" xfId="2" applyFont="1" applyFill="1" applyBorder="1" applyAlignment="1" applyProtection="1">
      <alignment horizontal="left" vertical="center"/>
      <protection locked="0"/>
    </xf>
    <xf numFmtId="168" fontId="27" fillId="6" borderId="24" xfId="3" applyNumberFormat="1" applyFont="1" applyFill="1" applyBorder="1" applyAlignment="1" applyProtection="1">
      <alignment horizontal="center" vertical="center"/>
      <protection locked="0"/>
    </xf>
    <xf numFmtId="0" fontId="27" fillId="6" borderId="24" xfId="0" applyFont="1" applyFill="1" applyBorder="1"/>
    <xf numFmtId="0" fontId="27" fillId="6" borderId="24" xfId="0" applyFont="1" applyFill="1" applyBorder="1" applyAlignment="1" applyProtection="1">
      <alignment vertical="center"/>
      <protection locked="0"/>
    </xf>
    <xf numFmtId="0" fontId="27" fillId="6" borderId="24" xfId="0" applyFont="1" applyFill="1" applyBorder="1" applyAlignment="1" applyProtection="1">
      <alignment horizontal="left" vertical="center" wrapText="1"/>
      <protection locked="0"/>
    </xf>
    <xf numFmtId="0" fontId="27" fillId="6" borderId="24" xfId="4" applyFont="1" applyFill="1" applyBorder="1" applyAlignment="1" applyProtection="1">
      <alignment horizontal="left" vertical="center"/>
      <protection hidden="1"/>
    </xf>
    <xf numFmtId="0" fontId="30" fillId="6" borderId="24" xfId="7" applyFont="1" applyFill="1" applyBorder="1" applyAlignment="1" applyProtection="1">
      <alignment horizontal="left" vertical="center"/>
      <protection hidden="1"/>
    </xf>
    <xf numFmtId="0" fontId="27" fillId="8" borderId="24" xfId="4" applyFont="1" applyFill="1" applyBorder="1" applyAlignment="1" applyProtection="1">
      <alignment horizontal="left" vertical="center"/>
      <protection hidden="1"/>
    </xf>
    <xf numFmtId="0" fontId="27" fillId="12" borderId="24" xfId="5" applyFont="1" applyFill="1" applyBorder="1" applyAlignment="1" applyProtection="1">
      <alignment horizontal="left" vertical="center"/>
      <protection locked="0"/>
    </xf>
    <xf numFmtId="0" fontId="27" fillId="12" borderId="24" xfId="4" applyNumberFormat="1" applyFont="1" applyFill="1" applyBorder="1" applyAlignment="1" applyProtection="1">
      <alignment horizontal="center" vertical="center"/>
      <protection hidden="1"/>
    </xf>
    <xf numFmtId="0" fontId="27" fillId="12" borderId="24" xfId="4" applyFont="1" applyFill="1" applyBorder="1" applyAlignment="1" applyProtection="1">
      <alignment horizontal="left" vertical="center"/>
      <protection hidden="1"/>
    </xf>
    <xf numFmtId="0" fontId="8" fillId="0" borderId="0" xfId="7"/>
    <xf numFmtId="0" fontId="27" fillId="16" borderId="24" xfId="0" applyFont="1" applyFill="1" applyBorder="1" applyAlignment="1">
      <alignment vertical="center"/>
    </xf>
    <xf numFmtId="0" fontId="27" fillId="17" borderId="24" xfId="0" applyFont="1" applyFill="1" applyBorder="1" applyAlignment="1">
      <alignment horizontal="center" vertical="center"/>
    </xf>
    <xf numFmtId="0" fontId="27" fillId="17" borderId="24" xfId="0" applyFont="1" applyFill="1" applyBorder="1" applyAlignment="1">
      <alignment vertical="center"/>
    </xf>
    <xf numFmtId="0" fontId="30" fillId="17" borderId="24" xfId="7" applyFont="1" applyFill="1" applyBorder="1" applyAlignment="1">
      <alignment vertical="center"/>
    </xf>
    <xf numFmtId="0" fontId="27" fillId="6" borderId="24" xfId="0" applyFont="1" applyFill="1" applyBorder="1" applyAlignment="1" applyProtection="1">
      <alignment vertical="center" wrapText="1"/>
      <protection locked="0"/>
    </xf>
    <xf numFmtId="0" fontId="27" fillId="6" borderId="24" xfId="15" applyFont="1" applyFill="1" applyBorder="1"/>
    <xf numFmtId="0" fontId="27" fillId="17" borderId="24" xfId="0" applyFont="1" applyFill="1" applyBorder="1" applyAlignment="1">
      <alignment horizontal="left" vertical="center"/>
    </xf>
    <xf numFmtId="0" fontId="30" fillId="17" borderId="24" xfId="0" applyFont="1" applyFill="1" applyBorder="1" applyAlignment="1">
      <alignment vertical="center"/>
    </xf>
    <xf numFmtId="0" fontId="27" fillId="6" borderId="24" xfId="4" applyFont="1" applyFill="1" applyBorder="1" applyAlignment="1" applyProtection="1">
      <alignment horizontal="center"/>
      <protection locked="0"/>
    </xf>
    <xf numFmtId="0" fontId="27" fillId="6" borderId="24" xfId="3" applyFont="1" applyFill="1" applyBorder="1" applyAlignment="1" applyProtection="1">
      <alignment vertical="center" wrapText="1"/>
      <protection locked="0"/>
    </xf>
    <xf numFmtId="0" fontId="27" fillId="6" borderId="24" xfId="11" applyFont="1" applyFill="1" applyBorder="1" applyAlignment="1" applyProtection="1">
      <alignment horizontal="left"/>
      <protection locked="0"/>
    </xf>
    <xf numFmtId="0" fontId="27" fillId="16" borderId="24" xfId="4" applyFont="1" applyFill="1" applyBorder="1" applyAlignment="1">
      <alignment horizontal="left"/>
    </xf>
    <xf numFmtId="165" fontId="27" fillId="6" borderId="24" xfId="16" applyNumberFormat="1" applyFont="1" applyFill="1" applyBorder="1" applyAlignment="1">
      <alignment vertical="center"/>
    </xf>
    <xf numFmtId="0" fontId="27" fillId="16" borderId="24" xfId="4" applyFont="1" applyFill="1" applyBorder="1" applyAlignment="1">
      <alignment horizontal="left" vertical="center"/>
    </xf>
    <xf numFmtId="0" fontId="27" fillId="18" borderId="24" xfId="4" applyFont="1" applyFill="1" applyBorder="1" applyAlignment="1" applyProtection="1">
      <alignment horizontal="center" vertical="center"/>
      <protection hidden="1"/>
    </xf>
    <xf numFmtId="0" fontId="27" fillId="15" borderId="24" xfId="0" applyFont="1" applyFill="1" applyBorder="1" applyAlignment="1">
      <alignment vertical="center"/>
    </xf>
    <xf numFmtId="165" fontId="27" fillId="15" borderId="24" xfId="16" applyNumberFormat="1" applyFont="1" applyFill="1" applyBorder="1" applyAlignment="1">
      <alignment vertical="center"/>
    </xf>
    <xf numFmtId="0" fontId="27" fillId="6" borderId="24" xfId="10" applyFont="1" applyFill="1" applyBorder="1" applyAlignment="1">
      <alignment horizontal="left" vertical="top" wrapText="1"/>
    </xf>
    <xf numFmtId="0" fontId="27" fillId="6" borderId="24" xfId="0" applyFont="1" applyFill="1" applyBorder="1" applyAlignment="1" applyProtection="1">
      <alignment horizontal="left" vertical="center"/>
      <protection locked="0"/>
    </xf>
    <xf numFmtId="0" fontId="27" fillId="6" borderId="24" xfId="17" applyFont="1" applyFill="1" applyBorder="1" applyAlignment="1">
      <alignment vertical="center"/>
    </xf>
    <xf numFmtId="0" fontId="27" fillId="6" borderId="24" xfId="18" applyFont="1" applyFill="1" applyBorder="1" applyAlignment="1">
      <alignment vertical="center"/>
    </xf>
    <xf numFmtId="0" fontId="27" fillId="14" borderId="24" xfId="4" applyFont="1" applyFill="1" applyBorder="1" applyAlignment="1" applyProtection="1">
      <alignment horizontal="center" vertical="center"/>
      <protection hidden="1"/>
    </xf>
    <xf numFmtId="0" fontId="27" fillId="6" borderId="24" xfId="4" applyFont="1" applyFill="1" applyBorder="1" applyAlignment="1" applyProtection="1">
      <alignment horizontal="left" vertical="center"/>
      <protection locked="0"/>
    </xf>
    <xf numFmtId="0" fontId="27" fillId="6" borderId="24" xfId="18" applyFont="1" applyFill="1" applyBorder="1" applyAlignment="1">
      <alignment horizontal="left"/>
    </xf>
    <xf numFmtId="0" fontId="27" fillId="6" borderId="24" xfId="18" applyFont="1" applyFill="1" applyBorder="1"/>
    <xf numFmtId="0" fontId="27" fillId="6" borderId="24" xfId="0" applyFont="1" applyFill="1" applyBorder="1" applyAlignment="1">
      <alignment vertical="top" wrapText="1"/>
    </xf>
    <xf numFmtId="0" fontId="27" fillId="6" borderId="24" xfId="0" applyFont="1" applyFill="1" applyBorder="1" applyAlignment="1">
      <alignment horizontal="left"/>
    </xf>
    <xf numFmtId="0" fontId="27" fillId="6" borderId="24" xfId="0" applyFont="1" applyFill="1" applyBorder="1" applyAlignment="1">
      <alignment horizontal="center"/>
    </xf>
    <xf numFmtId="0" fontId="30" fillId="6" borderId="24" xfId="12" applyFont="1" applyFill="1" applyBorder="1" applyAlignment="1"/>
    <xf numFmtId="0" fontId="1" fillId="18" borderId="0" xfId="0" applyFont="1" applyFill="1" applyAlignment="1">
      <alignment vertical="center"/>
    </xf>
    <xf numFmtId="0" fontId="1" fillId="19" borderId="0" xfId="0" applyFont="1" applyFill="1" applyAlignment="1">
      <alignment vertical="center"/>
    </xf>
    <xf numFmtId="0" fontId="27" fillId="6" borderId="24" xfId="0" applyFont="1" applyFill="1" applyBorder="1" applyAlignment="1">
      <alignment horizontal="left" vertical="top"/>
    </xf>
    <xf numFmtId="0" fontId="27" fillId="17" borderId="24" xfId="4" applyFont="1" applyFill="1" applyBorder="1" applyAlignment="1">
      <alignment horizontal="left" vertical="center"/>
    </xf>
    <xf numFmtId="165" fontId="27" fillId="6" borderId="24" xfId="0" applyNumberFormat="1" applyFont="1" applyFill="1" applyBorder="1" applyAlignment="1">
      <alignment vertical="center"/>
    </xf>
    <xf numFmtId="0" fontId="30" fillId="6" borderId="24" xfId="7" applyFont="1" applyFill="1" applyBorder="1" applyAlignment="1">
      <alignment vertical="center"/>
    </xf>
    <xf numFmtId="0" fontId="27" fillId="6" borderId="24" xfId="7" applyFont="1" applyFill="1" applyBorder="1" applyAlignment="1" applyProtection="1">
      <alignment horizontal="left" vertical="center"/>
      <protection locked="0"/>
    </xf>
    <xf numFmtId="0" fontId="30" fillId="6" borderId="24" xfId="7" applyFont="1" applyFill="1" applyBorder="1" applyAlignment="1">
      <alignment vertical="center" wrapText="1"/>
    </xf>
    <xf numFmtId="49" fontId="27" fillId="6" borderId="24" xfId="0" applyNumberFormat="1" applyFont="1" applyFill="1" applyBorder="1" applyAlignment="1" applyProtection="1">
      <alignment horizontal="center"/>
      <protection locked="0"/>
    </xf>
    <xf numFmtId="0" fontId="27" fillId="6" borderId="24" xfId="4" applyFont="1" applyFill="1" applyBorder="1" applyAlignment="1" applyProtection="1">
      <alignment horizontal="center" vertical="center"/>
      <protection locked="0"/>
    </xf>
    <xf numFmtId="165" fontId="27" fillId="6" borderId="24" xfId="19" applyNumberFormat="1" applyFont="1" applyFill="1" applyBorder="1" applyAlignment="1" applyProtection="1">
      <alignment horizontal="center" vertical="center"/>
      <protection locked="0"/>
    </xf>
    <xf numFmtId="165" fontId="27" fillId="6" borderId="24" xfId="0" applyNumberFormat="1" applyFont="1" applyFill="1" applyBorder="1" applyAlignment="1" applyProtection="1">
      <alignment horizontal="center" vertical="center"/>
      <protection locked="0"/>
    </xf>
    <xf numFmtId="168" fontId="27" fillId="6" borderId="24" xfId="3" applyNumberFormat="1" applyFont="1" applyFill="1" applyBorder="1" applyAlignment="1" applyProtection="1">
      <alignment horizontal="center" vertical="center"/>
    </xf>
    <xf numFmtId="0" fontId="27" fillId="6" borderId="24" xfId="18" applyFont="1" applyFill="1" applyBorder="1" applyAlignment="1" applyProtection="1">
      <alignment vertical="center"/>
      <protection locked="0"/>
    </xf>
    <xf numFmtId="165" fontId="27" fillId="6" borderId="24" xfId="2" applyFont="1" applyFill="1" applyBorder="1" applyAlignment="1" applyProtection="1">
      <alignment vertical="center"/>
      <protection locked="0"/>
    </xf>
    <xf numFmtId="0" fontId="27" fillId="6" borderId="24" xfId="20" applyFont="1" applyFill="1" applyBorder="1" applyAlignment="1" applyProtection="1">
      <alignment horizontal="left" vertical="center"/>
      <protection locked="0"/>
    </xf>
    <xf numFmtId="0" fontId="27" fillId="6" borderId="24" xfId="4" applyFont="1" applyFill="1" applyBorder="1" applyAlignment="1" applyProtection="1">
      <alignment horizontal="left" vertical="center" wrapText="1"/>
      <protection hidden="1"/>
    </xf>
    <xf numFmtId="0" fontId="9" fillId="6" borderId="26" xfId="18" applyFont="1" applyFill="1" applyBorder="1"/>
    <xf numFmtId="0" fontId="9" fillId="15" borderId="26" xfId="18" applyFont="1" applyFill="1" applyBorder="1"/>
    <xf numFmtId="0" fontId="8" fillId="17" borderId="24" xfId="7" applyFill="1" applyBorder="1" applyAlignment="1">
      <alignment vertical="center"/>
    </xf>
    <xf numFmtId="165" fontId="1" fillId="0" borderId="0" xfId="2" applyFont="1" applyFill="1" applyAlignment="1">
      <alignment vertical="center"/>
    </xf>
    <xf numFmtId="0" fontId="0" fillId="0" borderId="0" xfId="0" pivotButton="1"/>
    <xf numFmtId="0" fontId="0" fillId="0" borderId="0" xfId="0" applyAlignment="1">
      <alignment horizontal="left"/>
    </xf>
    <xf numFmtId="0" fontId="5" fillId="18" borderId="24" xfId="5" applyFont="1" applyFill="1" applyBorder="1" applyAlignment="1" applyProtection="1">
      <alignment horizontal="left" vertical="center"/>
      <protection locked="0"/>
    </xf>
    <xf numFmtId="0" fontId="5" fillId="18" borderId="24" xfId="0" applyFont="1" applyFill="1" applyBorder="1" applyAlignment="1">
      <alignment vertical="center"/>
    </xf>
    <xf numFmtId="166" fontId="35" fillId="18" borderId="14" xfId="0" applyNumberFormat="1" applyFont="1" applyFill="1" applyBorder="1" applyAlignment="1">
      <alignment horizontal="left" vertical="center" wrapText="1"/>
    </xf>
    <xf numFmtId="165" fontId="5" fillId="18" borderId="24" xfId="2" applyFont="1" applyFill="1" applyBorder="1" applyAlignment="1" applyProtection="1">
      <alignment horizontal="left" vertical="center"/>
      <protection locked="0"/>
    </xf>
    <xf numFmtId="0" fontId="5" fillId="18" borderId="24" xfId="4" applyFont="1" applyFill="1" applyBorder="1" applyAlignment="1" applyProtection="1">
      <alignment horizontal="center" vertical="center"/>
      <protection hidden="1"/>
    </xf>
    <xf numFmtId="0" fontId="5" fillId="18" borderId="24" xfId="10" applyFont="1" applyFill="1" applyBorder="1" applyAlignment="1">
      <alignment horizontal="left" vertical="center"/>
    </xf>
    <xf numFmtId="0" fontId="5" fillId="18" borderId="24" xfId="5" applyFont="1" applyFill="1" applyBorder="1" applyAlignment="1" applyProtection="1">
      <alignment vertical="center"/>
      <protection locked="0"/>
    </xf>
    <xf numFmtId="0" fontId="5" fillId="18" borderId="24" xfId="5" applyNumberFormat="1" applyFont="1" applyFill="1" applyBorder="1" applyAlignment="1" applyProtection="1">
      <alignment horizontal="center" vertical="center"/>
      <protection locked="0"/>
    </xf>
    <xf numFmtId="0" fontId="5" fillId="18" borderId="24" xfId="5" applyFont="1" applyFill="1" applyBorder="1" applyAlignment="1" applyProtection="1">
      <alignment horizontal="center" vertical="center"/>
      <protection locked="0"/>
    </xf>
    <xf numFmtId="165" fontId="5" fillId="18" borderId="24" xfId="2" applyFont="1" applyFill="1" applyBorder="1" applyAlignment="1" applyProtection="1">
      <alignment horizontal="right" vertical="center"/>
      <protection hidden="1"/>
    </xf>
    <xf numFmtId="0" fontId="5" fillId="18" borderId="24" xfId="0" applyFont="1" applyFill="1" applyBorder="1" applyAlignment="1">
      <alignment vertical="center" wrapText="1"/>
    </xf>
    <xf numFmtId="0" fontId="5" fillId="18" borderId="24" xfId="3" applyFont="1" applyFill="1" applyBorder="1" applyAlignment="1" applyProtection="1">
      <alignment horizontal="left" vertical="center"/>
      <protection locked="0"/>
    </xf>
    <xf numFmtId="0" fontId="5" fillId="18" borderId="24" xfId="0" applyFont="1" applyFill="1" applyBorder="1" applyAlignment="1">
      <alignment horizontal="left" vertical="center"/>
    </xf>
    <xf numFmtId="0" fontId="5" fillId="20" borderId="24" xfId="0" applyFont="1" applyFill="1" applyBorder="1" applyAlignment="1">
      <alignment vertical="center"/>
    </xf>
    <xf numFmtId="0" fontId="5" fillId="18" borderId="24" xfId="0" applyFont="1" applyFill="1" applyBorder="1" applyAlignment="1">
      <alignment horizontal="center" vertical="center"/>
    </xf>
    <xf numFmtId="0" fontId="36" fillId="20" borderId="24" xfId="7" applyFont="1" applyFill="1" applyBorder="1" applyAlignment="1">
      <alignment vertical="center"/>
    </xf>
    <xf numFmtId="0" fontId="5" fillId="20" borderId="24" xfId="0" applyFont="1" applyFill="1" applyBorder="1" applyAlignment="1">
      <alignment horizontal="left" vertical="center"/>
    </xf>
    <xf numFmtId="168" fontId="5" fillId="18" borderId="24" xfId="3" applyNumberFormat="1" applyFont="1" applyFill="1" applyBorder="1" applyAlignment="1" applyProtection="1">
      <alignment horizontal="center" vertical="center"/>
      <protection locked="0"/>
    </xf>
    <xf numFmtId="0" fontId="5" fillId="18" borderId="24" xfId="0" applyFont="1" applyFill="1" applyBorder="1" applyAlignment="1" applyProtection="1">
      <alignment vertical="center" wrapText="1"/>
      <protection locked="0"/>
    </xf>
    <xf numFmtId="0" fontId="5" fillId="18" borderId="0" xfId="0" applyFont="1" applyFill="1" applyAlignment="1">
      <alignment vertical="center"/>
    </xf>
    <xf numFmtId="165" fontId="5" fillId="18" borderId="24" xfId="16" applyNumberFormat="1" applyFont="1" applyFill="1" applyBorder="1" applyAlignment="1">
      <alignment vertical="center"/>
    </xf>
    <xf numFmtId="0" fontId="5" fillId="18" borderId="24" xfId="11" applyFont="1" applyFill="1" applyBorder="1" applyAlignment="1" applyProtection="1">
      <alignment horizontal="left" vertical="center"/>
      <protection locked="0"/>
    </xf>
    <xf numFmtId="0" fontId="36" fillId="18" borderId="24" xfId="12" applyFont="1" applyFill="1" applyBorder="1" applyAlignment="1">
      <alignment vertical="center"/>
    </xf>
    <xf numFmtId="0" fontId="32" fillId="18" borderId="25" xfId="0" applyFont="1" applyFill="1" applyBorder="1" applyAlignment="1">
      <alignment horizontal="left" vertical="center"/>
    </xf>
    <xf numFmtId="0" fontId="5" fillId="18" borderId="24" xfId="0" applyFont="1" applyFill="1" applyBorder="1" applyAlignment="1" applyProtection="1">
      <alignment horizontal="left" vertical="center"/>
      <protection locked="0"/>
    </xf>
    <xf numFmtId="0" fontId="5" fillId="18" borderId="24" xfId="0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/>
    <xf numFmtId="9" fontId="0" fillId="0" borderId="0" xfId="0" applyNumberFormat="1"/>
    <xf numFmtId="3" fontId="37" fillId="0" borderId="0" xfId="0" applyNumberFormat="1" applyFont="1"/>
    <xf numFmtId="3" fontId="38" fillId="0" borderId="0" xfId="0" applyNumberFormat="1" applyFont="1"/>
    <xf numFmtId="0" fontId="39" fillId="0" borderId="0" xfId="0" applyFont="1" applyAlignment="1">
      <alignment horizontal="center" vertical="center" wrapText="1" readingOrder="1"/>
    </xf>
    <xf numFmtId="0" fontId="40" fillId="18" borderId="0" xfId="0" applyFont="1" applyFill="1" applyAlignment="1">
      <alignment horizontal="center" vertical="center" wrapText="1" readingOrder="1"/>
    </xf>
    <xf numFmtId="171" fontId="0" fillId="0" borderId="0" xfId="0" applyNumberFormat="1" applyAlignment="1">
      <alignment horizontal="center" vertical="center"/>
    </xf>
    <xf numFmtId="171" fontId="0" fillId="0" borderId="0" xfId="0" applyNumberFormat="1"/>
    <xf numFmtId="0" fontId="0" fillId="18" borderId="0" xfId="0" applyFill="1" applyAlignment="1">
      <alignment horizontal="left"/>
    </xf>
    <xf numFmtId="3" fontId="0" fillId="18" borderId="0" xfId="0" applyNumberFormat="1" applyFill="1"/>
    <xf numFmtId="171" fontId="0" fillId="18" borderId="0" xfId="0" applyNumberFormat="1" applyFill="1"/>
    <xf numFmtId="0" fontId="0" fillId="18" borderId="0" xfId="0" applyFill="1"/>
    <xf numFmtId="0" fontId="6" fillId="0" borderId="0" xfId="0" applyFont="1"/>
    <xf numFmtId="0" fontId="0" fillId="6" borderId="0" xfId="0" applyFill="1"/>
    <xf numFmtId="3" fontId="42" fillId="0" borderId="0" xfId="0" applyNumberFormat="1" applyFont="1" applyAlignment="1">
      <alignment horizontal="left" vertical="center" indent="2" readingOrder="1"/>
    </xf>
    <xf numFmtId="3" fontId="43" fillId="0" borderId="0" xfId="0" applyNumberFormat="1" applyFont="1"/>
    <xf numFmtId="3" fontId="6" fillId="0" borderId="0" xfId="0" applyNumberFormat="1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4" fontId="43" fillId="0" borderId="0" xfId="0" applyNumberFormat="1" applyFont="1"/>
    <xf numFmtId="164" fontId="43" fillId="0" borderId="0" xfId="0" applyNumberFormat="1" applyFont="1" applyAlignment="1">
      <alignment horizontal="left" vertical="center" indent="2" readingOrder="1"/>
    </xf>
    <xf numFmtId="164" fontId="6" fillId="0" borderId="0" xfId="0" applyNumberFormat="1" applyFont="1"/>
    <xf numFmtId="164" fontId="42" fillId="0" borderId="0" xfId="0" applyNumberFormat="1" applyFont="1" applyAlignment="1">
      <alignment horizontal="left" vertical="center" indent="3" readingOrder="1"/>
    </xf>
    <xf numFmtId="0" fontId="44" fillId="0" borderId="0" xfId="0" applyFont="1"/>
    <xf numFmtId="164" fontId="44" fillId="0" borderId="0" xfId="0" applyNumberFormat="1" applyFont="1" applyAlignment="1">
      <alignment horizontal="left" vertical="center" readingOrder="1"/>
    </xf>
    <xf numFmtId="164" fontId="44" fillId="0" borderId="0" xfId="0" applyNumberFormat="1" applyFont="1"/>
    <xf numFmtId="164" fontId="0" fillId="0" borderId="0" xfId="0" applyNumberFormat="1"/>
    <xf numFmtId="0" fontId="16" fillId="7" borderId="10" xfId="0" applyFont="1" applyFill="1" applyBorder="1" applyAlignment="1">
      <alignment horizontal="center" vertical="center" wrapText="1"/>
    </xf>
    <xf numFmtId="0" fontId="16" fillId="7" borderId="11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11" fillId="7" borderId="4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11" fillId="7" borderId="5" xfId="0" applyFont="1" applyFill="1" applyBorder="1" applyAlignment="1">
      <alignment horizontal="center" vertical="center" wrapText="1"/>
    </xf>
    <xf numFmtId="0" fontId="11" fillId="7" borderId="0" xfId="0" applyFont="1" applyFill="1" applyAlignment="1">
      <alignment horizontal="center" vertical="center" wrapText="1"/>
    </xf>
    <xf numFmtId="0" fontId="11" fillId="7" borderId="6" xfId="0" applyFont="1" applyFill="1" applyBorder="1" applyAlignment="1">
      <alignment horizontal="center" vertical="center" wrapText="1"/>
    </xf>
    <xf numFmtId="0" fontId="11" fillId="7" borderId="7" xfId="0" applyFont="1" applyFill="1" applyBorder="1" applyAlignment="1">
      <alignment horizontal="center" vertical="center" wrapText="1"/>
    </xf>
    <xf numFmtId="0" fontId="11" fillId="7" borderId="9" xfId="0" applyFont="1" applyFill="1" applyBorder="1" applyAlignment="1">
      <alignment horizontal="center" vertical="center" wrapText="1"/>
    </xf>
    <xf numFmtId="0" fontId="11" fillId="7" borderId="8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0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9" fillId="6" borderId="1" xfId="0" applyFont="1" applyFill="1" applyBorder="1" applyAlignment="1" applyProtection="1">
      <alignment horizontal="center" vertical="center" wrapText="1"/>
      <protection hidden="1"/>
    </xf>
    <xf numFmtId="0" fontId="9" fillId="6" borderId="2" xfId="0" applyFont="1" applyFill="1" applyBorder="1" applyAlignment="1" applyProtection="1">
      <alignment horizontal="center" vertical="center" wrapText="1"/>
      <protection hidden="1"/>
    </xf>
    <xf numFmtId="0" fontId="45" fillId="0" borderId="3" xfId="0" applyFont="1" applyBorder="1" applyAlignment="1" applyProtection="1">
      <alignment horizontal="center" vertical="center" wrapText="1"/>
      <protection hidden="1"/>
    </xf>
    <xf numFmtId="0" fontId="11" fillId="7" borderId="1" xfId="0" applyFont="1" applyFill="1" applyBorder="1" applyAlignment="1" applyProtection="1">
      <alignment horizontal="center" vertical="center" wrapText="1"/>
      <protection hidden="1"/>
    </xf>
    <xf numFmtId="0" fontId="11" fillId="7" borderId="4" xfId="0" applyFont="1" applyFill="1" applyBorder="1" applyAlignment="1" applyProtection="1">
      <alignment horizontal="center" vertical="center" wrapText="1"/>
      <protection hidden="1"/>
    </xf>
    <xf numFmtId="0" fontId="11" fillId="7" borderId="2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165" fontId="1" fillId="0" borderId="0" xfId="2" applyFont="1" applyFill="1" applyBorder="1" applyAlignment="1" applyProtection="1">
      <alignment vertical="center" wrapText="1"/>
      <protection hidden="1"/>
    </xf>
    <xf numFmtId="0" fontId="1" fillId="0" borderId="0" xfId="0" applyFont="1" applyAlignment="1" applyProtection="1">
      <alignment horizontal="left" vertical="center" wrapText="1"/>
      <protection hidden="1"/>
    </xf>
    <xf numFmtId="0" fontId="12" fillId="0" borderId="0" xfId="0" applyFont="1" applyAlignment="1" applyProtection="1">
      <alignment horizontal="left" vertical="center"/>
      <protection hidden="1"/>
    </xf>
    <xf numFmtId="0" fontId="1" fillId="0" borderId="0" xfId="0" applyFont="1" applyAlignment="1" applyProtection="1">
      <alignment vertical="center" wrapText="1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1" fillId="0" borderId="0" xfId="0" applyFont="1" applyAlignment="1" applyProtection="1">
      <alignment vertical="top"/>
      <protection hidden="1"/>
    </xf>
    <xf numFmtId="0" fontId="1" fillId="0" borderId="0" xfId="0" applyFont="1" applyAlignment="1" applyProtection="1">
      <alignment horizontal="left" vertical="top" wrapText="1"/>
      <protection hidden="1"/>
    </xf>
    <xf numFmtId="0" fontId="9" fillId="6" borderId="5" xfId="0" applyFont="1" applyFill="1" applyBorder="1" applyAlignment="1" applyProtection="1">
      <alignment horizontal="center" vertical="center" wrapText="1"/>
      <protection hidden="1"/>
    </xf>
    <xf numFmtId="0" fontId="9" fillId="6" borderId="6" xfId="0" applyFont="1" applyFill="1" applyBorder="1" applyAlignment="1" applyProtection="1">
      <alignment horizontal="center" vertical="center" wrapText="1"/>
      <protection hidden="1"/>
    </xf>
    <xf numFmtId="0" fontId="11" fillId="7" borderId="5" xfId="0" applyFont="1" applyFill="1" applyBorder="1" applyAlignment="1" applyProtection="1">
      <alignment horizontal="center" vertical="center" wrapText="1"/>
      <protection hidden="1"/>
    </xf>
    <xf numFmtId="0" fontId="11" fillId="7" borderId="0" xfId="0" applyFont="1" applyFill="1" applyAlignment="1" applyProtection="1">
      <alignment horizontal="center" vertical="center" wrapText="1"/>
      <protection hidden="1"/>
    </xf>
    <xf numFmtId="0" fontId="11" fillId="7" borderId="6" xfId="0" applyFont="1" applyFill="1" applyBorder="1" applyAlignment="1" applyProtection="1">
      <alignment horizontal="center" vertical="center" wrapText="1"/>
      <protection hidden="1"/>
    </xf>
    <xf numFmtId="165" fontId="1" fillId="0" borderId="0" xfId="2" applyFont="1" applyFill="1" applyBorder="1" applyAlignment="1" applyProtection="1">
      <alignment vertical="center"/>
      <protection hidden="1"/>
    </xf>
    <xf numFmtId="0" fontId="9" fillId="6" borderId="7" xfId="0" applyFont="1" applyFill="1" applyBorder="1" applyAlignment="1" applyProtection="1">
      <alignment horizontal="center" vertical="center" wrapText="1"/>
      <protection hidden="1"/>
    </xf>
    <xf numFmtId="0" fontId="9" fillId="6" borderId="8" xfId="0" applyFont="1" applyFill="1" applyBorder="1" applyAlignment="1" applyProtection="1">
      <alignment horizontal="center" vertical="center" wrapText="1"/>
      <protection hidden="1"/>
    </xf>
    <xf numFmtId="0" fontId="11" fillId="7" borderId="7" xfId="0" applyFont="1" applyFill="1" applyBorder="1" applyAlignment="1" applyProtection="1">
      <alignment horizontal="center" vertical="center" wrapText="1"/>
      <protection hidden="1"/>
    </xf>
    <xf numFmtId="0" fontId="11" fillId="7" borderId="9" xfId="0" applyFont="1" applyFill="1" applyBorder="1" applyAlignment="1" applyProtection="1">
      <alignment horizontal="center" vertical="center" wrapText="1"/>
      <protection hidden="1"/>
    </xf>
    <xf numFmtId="0" fontId="11" fillId="7" borderId="8" xfId="0" applyFont="1" applyFill="1" applyBorder="1" applyAlignment="1" applyProtection="1">
      <alignment horizontal="center" vertical="center" wrapText="1"/>
      <protection hidden="1"/>
    </xf>
    <xf numFmtId="0" fontId="13" fillId="6" borderId="3" xfId="0" applyFont="1" applyFill="1" applyBorder="1" applyAlignment="1" applyProtection="1">
      <alignment horizontal="center" vertical="center" wrapText="1"/>
      <protection hidden="1"/>
    </xf>
    <xf numFmtId="0" fontId="14" fillId="0" borderId="3" xfId="0" applyFont="1" applyBorder="1" applyAlignment="1" applyProtection="1">
      <alignment horizontal="center" vertical="center" wrapText="1"/>
      <protection hidden="1"/>
    </xf>
    <xf numFmtId="0" fontId="9" fillId="6" borderId="0" xfId="0" applyFont="1" applyFill="1" applyAlignment="1" applyProtection="1">
      <alignment horizontal="center" vertical="center" wrapText="1"/>
      <protection hidden="1"/>
    </xf>
    <xf numFmtId="0" fontId="9" fillId="6" borderId="0" xfId="0" applyFont="1" applyFill="1" applyAlignment="1" applyProtection="1">
      <alignment horizontal="left" vertical="center" wrapText="1"/>
      <protection hidden="1"/>
    </xf>
    <xf numFmtId="0" fontId="15" fillId="0" borderId="0" xfId="0" applyFont="1" applyAlignment="1" applyProtection="1">
      <alignment horizontal="left" vertical="center" wrapText="1"/>
      <protection hidden="1"/>
    </xf>
    <xf numFmtId="0" fontId="16" fillId="7" borderId="10" xfId="0" applyFont="1" applyFill="1" applyBorder="1" applyAlignment="1" applyProtection="1">
      <alignment horizontal="center" vertical="center" wrapText="1"/>
      <protection hidden="1"/>
    </xf>
    <xf numFmtId="0" fontId="16" fillId="7" borderId="11" xfId="0" applyFont="1" applyFill="1" applyBorder="1" applyAlignment="1" applyProtection="1">
      <alignment horizontal="left" vertical="center" wrapText="1"/>
      <protection hidden="1"/>
    </xf>
    <xf numFmtId="0" fontId="1" fillId="0" borderId="11" xfId="0" applyFont="1" applyBorder="1" applyAlignment="1" applyProtection="1">
      <alignment horizontal="left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1" fillId="0" borderId="12" xfId="0" applyFont="1" applyBorder="1" applyAlignment="1" applyProtection="1">
      <alignment horizontal="left" vertical="center" wrapText="1"/>
      <protection hidden="1"/>
    </xf>
    <xf numFmtId="0" fontId="0" fillId="0" borderId="13" xfId="0" applyBorder="1" applyAlignment="1" applyProtection="1">
      <alignment horizontal="left" vertical="center" wrapText="1"/>
      <protection hidden="1"/>
    </xf>
    <xf numFmtId="0" fontId="1" fillId="0" borderId="14" xfId="0" applyFont="1" applyBorder="1" applyAlignment="1" applyProtection="1">
      <alignment horizontal="left" vertical="center" wrapText="1"/>
      <protection hidden="1"/>
    </xf>
    <xf numFmtId="0" fontId="1" fillId="0" borderId="14" xfId="0" applyFont="1" applyBorder="1" applyAlignment="1" applyProtection="1">
      <alignment horizontal="left" vertical="center" wrapText="1"/>
      <protection hidden="1"/>
    </xf>
    <xf numFmtId="0" fontId="1" fillId="0" borderId="14" xfId="0" applyFont="1" applyBorder="1" applyAlignment="1" applyProtection="1">
      <alignment horizontal="center" vertical="center" wrapText="1"/>
      <protection hidden="1"/>
    </xf>
    <xf numFmtId="0" fontId="1" fillId="0" borderId="15" xfId="0" applyFont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18" fillId="0" borderId="14" xfId="8" applyFont="1" applyFill="1" applyBorder="1" applyAlignment="1" applyProtection="1">
      <alignment horizontal="left" vertical="center" wrapText="1"/>
      <protection hidden="1"/>
    </xf>
    <xf numFmtId="0" fontId="19" fillId="0" borderId="14" xfId="7" applyFont="1" applyFill="1" applyBorder="1" applyAlignment="1" applyProtection="1">
      <alignment horizontal="left" vertical="center" wrapText="1"/>
      <protection hidden="1"/>
    </xf>
    <xf numFmtId="0" fontId="1" fillId="0" borderId="14" xfId="0" applyFont="1" applyBorder="1" applyAlignment="1" applyProtection="1">
      <alignment vertical="center" wrapText="1"/>
      <protection hidden="1"/>
    </xf>
    <xf numFmtId="0" fontId="1" fillId="0" borderId="15" xfId="0" applyFont="1" applyBorder="1" applyAlignment="1" applyProtection="1">
      <alignment vertical="center" wrapText="1"/>
      <protection hidden="1"/>
    </xf>
    <xf numFmtId="0" fontId="8" fillId="0" borderId="14" xfId="7" applyFill="1" applyBorder="1" applyAlignment="1" applyProtection="1">
      <alignment horizontal="left" vertical="center" wrapText="1"/>
      <protection hidden="1"/>
    </xf>
    <xf numFmtId="166" fontId="20" fillId="18" borderId="14" xfId="0" applyNumberFormat="1" applyFont="1" applyFill="1" applyBorder="1" applyAlignment="1" applyProtection="1">
      <alignment horizontal="left" vertical="center" wrapText="1"/>
      <protection hidden="1"/>
    </xf>
    <xf numFmtId="0" fontId="21" fillId="0" borderId="13" xfId="0" applyFont="1" applyBorder="1" applyAlignment="1" applyProtection="1">
      <alignment horizontal="left" vertical="center" wrapText="1"/>
      <protection hidden="1"/>
    </xf>
    <xf numFmtId="0" fontId="21" fillId="0" borderId="14" xfId="0" applyFont="1" applyBorder="1" applyAlignment="1" applyProtection="1">
      <alignment horizontal="left" vertical="center" wrapText="1"/>
      <protection hidden="1"/>
    </xf>
    <xf numFmtId="167" fontId="20" fillId="0" borderId="14" xfId="0" applyNumberFormat="1" applyFont="1" applyBorder="1" applyAlignment="1" applyProtection="1">
      <alignment horizontal="right" vertical="center" wrapText="1"/>
      <protection hidden="1"/>
    </xf>
    <xf numFmtId="168" fontId="6" fillId="0" borderId="14" xfId="0" applyNumberFormat="1" applyFont="1" applyBorder="1" applyAlignment="1" applyProtection="1">
      <alignment horizontal="right" vertical="center" wrapText="1"/>
      <protection hidden="1"/>
    </xf>
    <xf numFmtId="0" fontId="22" fillId="8" borderId="13" xfId="6" applyFont="1" applyFill="1" applyBorder="1" applyAlignment="1" applyProtection="1">
      <alignment horizontal="center" vertical="center" wrapText="1"/>
      <protection hidden="1"/>
    </xf>
    <xf numFmtId="0" fontId="1" fillId="0" borderId="14" xfId="0" applyFont="1" applyBorder="1" applyAlignment="1" applyProtection="1">
      <alignment horizontal="left" vertical="center"/>
      <protection hidden="1"/>
    </xf>
    <xf numFmtId="0" fontId="1" fillId="0" borderId="14" xfId="0" applyFont="1" applyBorder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left" vertical="center"/>
      <protection hidden="1"/>
    </xf>
    <xf numFmtId="0" fontId="0" fillId="0" borderId="14" xfId="0" applyBorder="1" applyAlignment="1" applyProtection="1">
      <alignment horizontal="left" vertical="center"/>
      <protection hidden="1"/>
    </xf>
    <xf numFmtId="0" fontId="5" fillId="6" borderId="16" xfId="0" applyFont="1" applyFill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left" vertical="center"/>
      <protection hidden="1"/>
    </xf>
    <xf numFmtId="0" fontId="1" fillId="0" borderId="17" xfId="0" applyFont="1" applyBorder="1" applyAlignment="1" applyProtection="1">
      <alignment vertical="center"/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165" fontId="1" fillId="0" borderId="18" xfId="2" applyFont="1" applyBorder="1" applyAlignment="1" applyProtection="1">
      <alignment vertical="center"/>
      <protection hidden="1"/>
    </xf>
    <xf numFmtId="165" fontId="1" fillId="0" borderId="0" xfId="2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20" fillId="0" borderId="19" xfId="0" applyFont="1" applyBorder="1" applyAlignment="1" applyProtection="1">
      <alignment horizontal="center" vertical="center" wrapText="1"/>
      <protection hidden="1"/>
    </xf>
    <xf numFmtId="0" fontId="20" fillId="0" borderId="0" xfId="0" applyFont="1" applyAlignment="1" applyProtection="1">
      <alignment vertical="center" wrapText="1"/>
      <protection hidden="1"/>
    </xf>
    <xf numFmtId="16" fontId="20" fillId="0" borderId="0" xfId="0" applyNumberFormat="1" applyFont="1" applyAlignment="1" applyProtection="1">
      <alignment vertical="center" wrapText="1"/>
      <protection hidden="1"/>
    </xf>
    <xf numFmtId="41" fontId="20" fillId="0" borderId="0" xfId="1" applyFont="1" applyFill="1" applyBorder="1" applyAlignment="1" applyProtection="1">
      <alignment vertical="center" wrapText="1"/>
      <protection hidden="1"/>
    </xf>
    <xf numFmtId="0" fontId="6" fillId="6" borderId="0" xfId="0" applyFont="1" applyFill="1" applyAlignment="1" applyProtection="1">
      <alignment vertical="center"/>
      <protection hidden="1"/>
    </xf>
    <xf numFmtId="0" fontId="27" fillId="6" borderId="23" xfId="10" applyFont="1" applyFill="1" applyBorder="1" applyAlignment="1" applyProtection="1">
      <alignment horizontal="left" vertical="center"/>
      <protection hidden="1"/>
    </xf>
    <xf numFmtId="0" fontId="27" fillId="6" borderId="23" xfId="5" applyFont="1" applyFill="1" applyBorder="1" applyAlignment="1" applyProtection="1">
      <alignment horizontal="left" vertical="center"/>
      <protection hidden="1"/>
    </xf>
    <xf numFmtId="0" fontId="27" fillId="6" borderId="23" xfId="5" applyFont="1" applyFill="1" applyBorder="1" applyAlignment="1" applyProtection="1">
      <alignment vertical="center"/>
      <protection hidden="1"/>
    </xf>
    <xf numFmtId="0" fontId="27" fillId="6" borderId="23" xfId="5" applyNumberFormat="1" applyFont="1" applyFill="1" applyBorder="1" applyAlignment="1" applyProtection="1">
      <alignment horizontal="center" vertical="center"/>
      <protection hidden="1"/>
    </xf>
    <xf numFmtId="165" fontId="27" fillId="6" borderId="23" xfId="2" applyFont="1" applyFill="1" applyBorder="1" applyAlignment="1" applyProtection="1">
      <alignment horizontal="left" vertical="center"/>
      <protection hidden="1"/>
    </xf>
    <xf numFmtId="0" fontId="27" fillId="6" borderId="23" xfId="5" applyFont="1" applyFill="1" applyBorder="1" applyAlignment="1" applyProtection="1">
      <alignment horizontal="center" vertical="center"/>
      <protection hidden="1"/>
    </xf>
    <xf numFmtId="0" fontId="27" fillId="6" borderId="23" xfId="0" applyFont="1" applyFill="1" applyBorder="1" applyAlignment="1" applyProtection="1">
      <alignment vertical="center" wrapText="1"/>
      <protection hidden="1"/>
    </xf>
    <xf numFmtId="0" fontId="27" fillId="6" borderId="23" xfId="0" applyFont="1" applyFill="1" applyBorder="1" applyAlignment="1" applyProtection="1">
      <alignment horizontal="left" vertical="center"/>
      <protection hidden="1"/>
    </xf>
    <xf numFmtId="0" fontId="27" fillId="6" borderId="23" xfId="3" applyFont="1" applyFill="1" applyBorder="1" applyAlignment="1" applyProtection="1">
      <alignment horizontal="left" vertical="center"/>
      <protection hidden="1"/>
    </xf>
    <xf numFmtId="0" fontId="27" fillId="6" borderId="24" xfId="11" applyFont="1" applyFill="1" applyBorder="1" applyAlignment="1" applyProtection="1">
      <alignment horizontal="left" vertical="center"/>
      <protection hidden="1"/>
    </xf>
    <xf numFmtId="0" fontId="27" fillId="6" borderId="27" xfId="11" applyFont="1" applyFill="1" applyBorder="1" applyAlignment="1" applyProtection="1">
      <alignment horizontal="left" vertical="center"/>
      <protection hidden="1"/>
    </xf>
    <xf numFmtId="0" fontId="27" fillId="8" borderId="23" xfId="0" applyFont="1" applyFill="1" applyBorder="1" applyAlignment="1" applyProtection="1">
      <alignment vertical="center"/>
      <protection hidden="1"/>
    </xf>
    <xf numFmtId="0" fontId="27" fillId="6" borderId="23" xfId="0" applyFont="1" applyFill="1" applyBorder="1" applyAlignment="1" applyProtection="1">
      <alignment horizontal="center" vertical="center"/>
      <protection hidden="1"/>
    </xf>
    <xf numFmtId="0" fontId="27" fillId="6" borderId="23" xfId="0" applyFont="1" applyFill="1" applyBorder="1" applyAlignment="1" applyProtection="1">
      <alignment vertical="center"/>
      <protection hidden="1"/>
    </xf>
    <xf numFmtId="0" fontId="30" fillId="6" borderId="23" xfId="12" applyFont="1" applyFill="1" applyBorder="1" applyAlignment="1" applyProtection="1">
      <alignment vertical="center"/>
      <protection hidden="1"/>
    </xf>
    <xf numFmtId="0" fontId="27" fillId="13" borderId="23" xfId="0" applyFont="1" applyFill="1" applyBorder="1" applyAlignment="1" applyProtection="1">
      <alignment horizontal="left" vertical="center"/>
      <protection hidden="1"/>
    </xf>
    <xf numFmtId="168" fontId="27" fillId="6" borderId="23" xfId="3" applyNumberFormat="1" applyFont="1" applyFill="1" applyBorder="1" applyAlignment="1" applyProtection="1">
      <alignment horizontal="center" vertical="center"/>
      <protection hidden="1"/>
    </xf>
    <xf numFmtId="0" fontId="27" fillId="6" borderId="23" xfId="0" applyFont="1" applyFill="1" applyBorder="1" applyAlignment="1" applyProtection="1">
      <alignment horizontal="center" vertical="center" wrapText="1"/>
      <protection hidden="1"/>
    </xf>
    <xf numFmtId="0" fontId="1" fillId="6" borderId="0" xfId="0" applyFont="1" applyFill="1" applyAlignment="1" applyProtection="1">
      <alignment vertical="center"/>
      <protection hidden="1"/>
    </xf>
    <xf numFmtId="0" fontId="27" fillId="6" borderId="24" xfId="10" applyFont="1" applyFill="1" applyBorder="1" applyAlignment="1" applyProtection="1">
      <alignment horizontal="left" vertical="center"/>
      <protection hidden="1"/>
    </xf>
    <xf numFmtId="0" fontId="27" fillId="6" borderId="24" xfId="5" applyFont="1" applyFill="1" applyBorder="1" applyAlignment="1" applyProtection="1">
      <alignment horizontal="left" vertical="center"/>
      <protection hidden="1"/>
    </xf>
    <xf numFmtId="0" fontId="27" fillId="6" borderId="24" xfId="5" applyFont="1" applyFill="1" applyBorder="1" applyAlignment="1" applyProtection="1">
      <alignment vertical="center"/>
      <protection hidden="1"/>
    </xf>
    <xf numFmtId="0" fontId="27" fillId="6" borderId="24" xfId="5" applyNumberFormat="1" applyFont="1" applyFill="1" applyBorder="1" applyAlignment="1" applyProtection="1">
      <alignment horizontal="center" vertical="center"/>
      <protection hidden="1"/>
    </xf>
    <xf numFmtId="165" fontId="27" fillId="6" borderId="24" xfId="2" applyFont="1" applyFill="1" applyBorder="1" applyAlignment="1" applyProtection="1">
      <alignment horizontal="left" vertical="center"/>
      <protection hidden="1"/>
    </xf>
    <xf numFmtId="0" fontId="27" fillId="6" borderId="24" xfId="5" applyFont="1" applyFill="1" applyBorder="1" applyAlignment="1" applyProtection="1">
      <alignment horizontal="center" vertical="center"/>
      <protection hidden="1"/>
    </xf>
    <xf numFmtId="0" fontId="27" fillId="6" borderId="24" xfId="0" applyFont="1" applyFill="1" applyBorder="1" applyAlignment="1" applyProtection="1">
      <alignment vertical="center" wrapText="1"/>
      <protection hidden="1"/>
    </xf>
    <xf numFmtId="0" fontId="27" fillId="6" borderId="24" xfId="0" applyFont="1" applyFill="1" applyBorder="1" applyAlignment="1" applyProtection="1">
      <alignment horizontal="left" vertical="center"/>
      <protection hidden="1"/>
    </xf>
    <xf numFmtId="0" fontId="27" fillId="6" borderId="24" xfId="3" applyFont="1" applyFill="1" applyBorder="1" applyAlignment="1" applyProtection="1">
      <alignment horizontal="left" vertical="center"/>
      <protection hidden="1"/>
    </xf>
    <xf numFmtId="0" fontId="27" fillId="8" borderId="24" xfId="0" applyFont="1" applyFill="1" applyBorder="1" applyAlignment="1" applyProtection="1">
      <alignment vertical="center"/>
      <protection hidden="1"/>
    </xf>
    <xf numFmtId="0" fontId="27" fillId="6" borderId="24" xfId="0" applyFont="1" applyFill="1" applyBorder="1" applyAlignment="1" applyProtection="1">
      <alignment vertical="center"/>
      <protection hidden="1"/>
    </xf>
    <xf numFmtId="0" fontId="30" fillId="6" borderId="24" xfId="12" applyFont="1" applyFill="1" applyBorder="1" applyAlignment="1" applyProtection="1">
      <alignment vertical="center"/>
      <protection hidden="1"/>
    </xf>
    <xf numFmtId="0" fontId="27" fillId="13" borderId="24" xfId="0" applyFont="1" applyFill="1" applyBorder="1" applyAlignment="1" applyProtection="1">
      <alignment horizontal="left" vertical="center"/>
      <protection hidden="1"/>
    </xf>
    <xf numFmtId="0" fontId="5" fillId="6" borderId="24" xfId="5" applyFont="1" applyFill="1" applyBorder="1" applyAlignment="1" applyProtection="1">
      <alignment horizontal="left" vertical="center"/>
      <protection hidden="1"/>
    </xf>
    <xf numFmtId="168" fontId="5" fillId="6" borderId="24" xfId="3" applyNumberFormat="1" applyFont="1" applyFill="1" applyBorder="1" applyAlignment="1" applyProtection="1">
      <alignment horizontal="center" vertical="center"/>
      <protection hidden="1"/>
    </xf>
    <xf numFmtId="0" fontId="27" fillId="6" borderId="24" xfId="0" applyFont="1" applyFill="1" applyBorder="1" applyAlignment="1" applyProtection="1">
      <alignment horizontal="center" vertical="center"/>
      <protection hidden="1"/>
    </xf>
    <xf numFmtId="0" fontId="27" fillId="6" borderId="24" xfId="0" applyFont="1" applyFill="1" applyBorder="1" applyAlignment="1" applyProtection="1">
      <alignment horizontal="center" vertical="center" wrapText="1"/>
      <protection hidden="1"/>
    </xf>
    <xf numFmtId="0" fontId="27" fillId="15" borderId="24" xfId="10" applyFont="1" applyFill="1" applyBorder="1" applyAlignment="1" applyProtection="1">
      <alignment horizontal="left" vertical="center"/>
      <protection hidden="1"/>
    </xf>
    <xf numFmtId="0" fontId="27" fillId="15" borderId="24" xfId="5" applyFont="1" applyFill="1" applyBorder="1" applyAlignment="1" applyProtection="1">
      <alignment horizontal="left" vertical="center"/>
      <protection hidden="1"/>
    </xf>
    <xf numFmtId="0" fontId="27" fillId="15" borderId="24" xfId="5" applyFont="1" applyFill="1" applyBorder="1" applyAlignment="1" applyProtection="1">
      <alignment vertical="center"/>
      <protection hidden="1"/>
    </xf>
    <xf numFmtId="0" fontId="27" fillId="15" borderId="24" xfId="5" applyNumberFormat="1" applyFont="1" applyFill="1" applyBorder="1" applyAlignment="1" applyProtection="1">
      <alignment horizontal="center" vertical="center"/>
      <protection hidden="1"/>
    </xf>
    <xf numFmtId="165" fontId="27" fillId="15" borderId="24" xfId="2" applyFont="1" applyFill="1" applyBorder="1" applyAlignment="1" applyProtection="1">
      <alignment horizontal="left" vertical="center"/>
      <protection hidden="1"/>
    </xf>
    <xf numFmtId="168" fontId="27" fillId="6" borderId="24" xfId="3" applyNumberFormat="1" applyFont="1" applyFill="1" applyBorder="1" applyAlignment="1" applyProtection="1">
      <alignment horizontal="center" vertical="center"/>
      <protection hidden="1"/>
    </xf>
    <xf numFmtId="0" fontId="27" fillId="6" borderId="24" xfId="0" applyFont="1" applyFill="1" applyBorder="1" applyProtection="1">
      <protection hidden="1"/>
    </xf>
    <xf numFmtId="0" fontId="27" fillId="6" borderId="24" xfId="0" applyFont="1" applyFill="1" applyBorder="1" applyAlignment="1" applyProtection="1">
      <alignment horizontal="left" vertical="center" wrapText="1"/>
      <protection hidden="1"/>
    </xf>
    <xf numFmtId="0" fontId="27" fillId="12" borderId="24" xfId="5" applyFont="1" applyFill="1" applyBorder="1" applyAlignment="1" applyProtection="1">
      <alignment horizontal="left" vertical="center"/>
      <protection hidden="1"/>
    </xf>
    <xf numFmtId="0" fontId="8" fillId="0" borderId="0" xfId="7" applyProtection="1">
      <protection hidden="1"/>
    </xf>
    <xf numFmtId="0" fontId="27" fillId="16" borderId="24" xfId="0" applyFont="1" applyFill="1" applyBorder="1" applyAlignment="1" applyProtection="1">
      <alignment vertical="center"/>
      <protection hidden="1"/>
    </xf>
    <xf numFmtId="0" fontId="27" fillId="17" borderId="24" xfId="0" applyFont="1" applyFill="1" applyBorder="1" applyAlignment="1" applyProtection="1">
      <alignment horizontal="center" vertical="center"/>
      <protection hidden="1"/>
    </xf>
    <xf numFmtId="0" fontId="27" fillId="17" borderId="24" xfId="0" applyFont="1" applyFill="1" applyBorder="1" applyAlignment="1" applyProtection="1">
      <alignment vertical="center"/>
      <protection hidden="1"/>
    </xf>
    <xf numFmtId="0" fontId="30" fillId="17" borderId="24" xfId="7" applyFont="1" applyFill="1" applyBorder="1" applyAlignment="1" applyProtection="1">
      <alignment vertical="center"/>
      <protection hidden="1"/>
    </xf>
    <xf numFmtId="0" fontId="27" fillId="6" borderId="24" xfId="15" applyFont="1" applyFill="1" applyBorder="1" applyProtection="1">
      <protection hidden="1"/>
    </xf>
    <xf numFmtId="0" fontId="27" fillId="17" borderId="24" xfId="0" applyFont="1" applyFill="1" applyBorder="1" applyAlignment="1" applyProtection="1">
      <alignment horizontal="left" vertical="center"/>
      <protection hidden="1"/>
    </xf>
    <xf numFmtId="0" fontId="30" fillId="17" borderId="24" xfId="0" applyFont="1" applyFill="1" applyBorder="1" applyAlignment="1" applyProtection="1">
      <alignment vertical="center"/>
      <protection hidden="1"/>
    </xf>
    <xf numFmtId="0" fontId="27" fillId="6" borderId="24" xfId="4" applyFont="1" applyFill="1" applyBorder="1" applyAlignment="1" applyProtection="1">
      <alignment horizontal="center"/>
      <protection hidden="1"/>
    </xf>
    <xf numFmtId="0" fontId="27" fillId="6" borderId="24" xfId="3" applyFont="1" applyFill="1" applyBorder="1" applyAlignment="1" applyProtection="1">
      <alignment vertical="center" wrapText="1"/>
      <protection hidden="1"/>
    </xf>
    <xf numFmtId="0" fontId="27" fillId="6" borderId="24" xfId="11" applyFont="1" applyFill="1" applyBorder="1" applyAlignment="1" applyProtection="1">
      <alignment horizontal="left"/>
      <protection hidden="1"/>
    </xf>
    <xf numFmtId="0" fontId="27" fillId="16" borderId="24" xfId="4" applyFont="1" applyFill="1" applyBorder="1" applyAlignment="1" applyProtection="1">
      <alignment horizontal="left"/>
      <protection hidden="1"/>
    </xf>
    <xf numFmtId="165" fontId="27" fillId="6" borderId="24" xfId="16" applyNumberFormat="1" applyFont="1" applyFill="1" applyBorder="1" applyAlignment="1" applyProtection="1">
      <alignment vertical="center"/>
      <protection hidden="1"/>
    </xf>
    <xf numFmtId="0" fontId="27" fillId="16" borderId="24" xfId="4" applyFont="1" applyFill="1" applyBorder="1" applyAlignment="1" applyProtection="1">
      <alignment horizontal="left" vertical="center"/>
      <protection hidden="1"/>
    </xf>
    <xf numFmtId="0" fontId="27" fillId="15" borderId="24" xfId="0" applyFont="1" applyFill="1" applyBorder="1" applyAlignment="1" applyProtection="1">
      <alignment vertical="center"/>
      <protection hidden="1"/>
    </xf>
    <xf numFmtId="165" fontId="27" fillId="15" borderId="24" xfId="16" applyNumberFormat="1" applyFont="1" applyFill="1" applyBorder="1" applyAlignment="1" applyProtection="1">
      <alignment vertical="center"/>
      <protection hidden="1"/>
    </xf>
    <xf numFmtId="0" fontId="27" fillId="6" borderId="24" xfId="10" applyFont="1" applyFill="1" applyBorder="1" applyAlignment="1" applyProtection="1">
      <alignment horizontal="left" vertical="top" wrapText="1"/>
      <protection hidden="1"/>
    </xf>
    <xf numFmtId="0" fontId="27" fillId="6" borderId="24" xfId="17" applyFont="1" applyFill="1" applyBorder="1" applyAlignment="1" applyProtection="1">
      <alignment vertical="center"/>
      <protection hidden="1"/>
    </xf>
    <xf numFmtId="0" fontId="27" fillId="6" borderId="24" xfId="18" applyFont="1" applyFill="1" applyBorder="1" applyAlignment="1" applyProtection="1">
      <alignment vertical="center"/>
      <protection hidden="1"/>
    </xf>
    <xf numFmtId="0" fontId="27" fillId="6" borderId="24" xfId="18" applyFont="1" applyFill="1" applyBorder="1" applyAlignment="1" applyProtection="1">
      <alignment horizontal="left"/>
      <protection hidden="1"/>
    </xf>
    <xf numFmtId="0" fontId="27" fillId="6" borderId="24" xfId="18" applyFont="1" applyFill="1" applyBorder="1" applyProtection="1">
      <protection hidden="1"/>
    </xf>
    <xf numFmtId="0" fontId="27" fillId="6" borderId="24" xfId="0" applyFont="1" applyFill="1" applyBorder="1" applyAlignment="1" applyProtection="1">
      <alignment vertical="top" wrapText="1"/>
      <protection hidden="1"/>
    </xf>
    <xf numFmtId="0" fontId="27" fillId="6" borderId="24" xfId="0" applyFont="1" applyFill="1" applyBorder="1" applyAlignment="1" applyProtection="1">
      <alignment horizontal="left"/>
      <protection hidden="1"/>
    </xf>
    <xf numFmtId="0" fontId="27" fillId="6" borderId="24" xfId="0" applyFont="1" applyFill="1" applyBorder="1" applyAlignment="1" applyProtection="1">
      <alignment horizontal="center"/>
      <protection hidden="1"/>
    </xf>
    <xf numFmtId="0" fontId="30" fillId="6" borderId="24" xfId="12" applyFont="1" applyFill="1" applyBorder="1" applyAlignment="1" applyProtection="1">
      <protection hidden="1"/>
    </xf>
    <xf numFmtId="0" fontId="1" fillId="18" borderId="0" xfId="0" applyFont="1" applyFill="1" applyAlignment="1" applyProtection="1">
      <alignment vertical="center"/>
      <protection hidden="1"/>
    </xf>
    <xf numFmtId="0" fontId="1" fillId="19" borderId="0" xfId="0" applyFont="1" applyFill="1" applyAlignment="1" applyProtection="1">
      <alignment vertical="center"/>
      <protection hidden="1"/>
    </xf>
    <xf numFmtId="0" fontId="27" fillId="6" borderId="24" xfId="0" applyFont="1" applyFill="1" applyBorder="1" applyAlignment="1" applyProtection="1">
      <alignment horizontal="left" vertical="top"/>
      <protection hidden="1"/>
    </xf>
    <xf numFmtId="0" fontId="27" fillId="17" borderId="24" xfId="4" applyFont="1" applyFill="1" applyBorder="1" applyAlignment="1" applyProtection="1">
      <alignment horizontal="left" vertical="center"/>
      <protection hidden="1"/>
    </xf>
    <xf numFmtId="165" fontId="27" fillId="6" borderId="24" xfId="0" applyNumberFormat="1" applyFont="1" applyFill="1" applyBorder="1" applyAlignment="1" applyProtection="1">
      <alignment vertical="center"/>
      <protection hidden="1"/>
    </xf>
    <xf numFmtId="0" fontId="30" fillId="6" borderId="24" xfId="7" applyFont="1" applyFill="1" applyBorder="1" applyAlignment="1" applyProtection="1">
      <alignment vertical="center"/>
      <protection hidden="1"/>
    </xf>
    <xf numFmtId="0" fontId="27" fillId="6" borderId="24" xfId="7" applyFont="1" applyFill="1" applyBorder="1" applyAlignment="1" applyProtection="1">
      <alignment horizontal="left" vertical="center"/>
      <protection hidden="1"/>
    </xf>
    <xf numFmtId="0" fontId="30" fillId="6" borderId="24" xfId="7" applyFont="1" applyFill="1" applyBorder="1" applyAlignment="1" applyProtection="1">
      <alignment vertical="center" wrapText="1"/>
      <protection hidden="1"/>
    </xf>
    <xf numFmtId="49" fontId="27" fillId="6" borderId="24" xfId="0" applyNumberFormat="1" applyFont="1" applyFill="1" applyBorder="1" applyAlignment="1" applyProtection="1">
      <alignment horizontal="center"/>
      <protection hidden="1"/>
    </xf>
    <xf numFmtId="165" fontId="27" fillId="6" borderId="24" xfId="19" applyNumberFormat="1" applyFont="1" applyFill="1" applyBorder="1" applyAlignment="1" applyProtection="1">
      <alignment horizontal="center" vertical="center"/>
      <protection hidden="1"/>
    </xf>
    <xf numFmtId="165" fontId="27" fillId="6" borderId="24" xfId="0" applyNumberFormat="1" applyFont="1" applyFill="1" applyBorder="1" applyAlignment="1" applyProtection="1">
      <alignment horizontal="center" vertical="center"/>
      <protection hidden="1"/>
    </xf>
    <xf numFmtId="165" fontId="27" fillId="6" borderId="24" xfId="2" applyFont="1" applyFill="1" applyBorder="1" applyAlignment="1" applyProtection="1">
      <alignment vertical="center"/>
      <protection hidden="1"/>
    </xf>
    <xf numFmtId="0" fontId="27" fillId="6" borderId="24" xfId="20" applyFont="1" applyFill="1" applyBorder="1" applyAlignment="1" applyProtection="1">
      <alignment horizontal="left" vertical="center"/>
      <protection hidden="1"/>
    </xf>
    <xf numFmtId="0" fontId="9" fillId="6" borderId="26" xfId="18" applyFont="1" applyFill="1" applyBorder="1" applyProtection="1">
      <protection hidden="1"/>
    </xf>
    <xf numFmtId="165" fontId="27" fillId="18" borderId="24" xfId="2" applyFont="1" applyFill="1" applyBorder="1" applyAlignment="1" applyProtection="1">
      <alignment horizontal="left" vertical="center"/>
      <protection hidden="1"/>
    </xf>
    <xf numFmtId="0" fontId="9" fillId="15" borderId="26" xfId="18" applyFont="1" applyFill="1" applyBorder="1" applyProtection="1">
      <protection hidden="1"/>
    </xf>
    <xf numFmtId="0" fontId="8" fillId="17" borderId="24" xfId="7" applyFill="1" applyBorder="1" applyAlignment="1" applyProtection="1">
      <alignment vertical="center"/>
      <protection hidden="1"/>
    </xf>
    <xf numFmtId="165" fontId="1" fillId="0" borderId="0" xfId="2" applyFont="1" applyFill="1" applyAlignment="1" applyProtection="1">
      <alignment vertical="center"/>
      <protection hidden="1"/>
    </xf>
    <xf numFmtId="165" fontId="41" fillId="0" borderId="0" xfId="2" applyFont="1" applyFill="1" applyAlignment="1" applyProtection="1">
      <alignment vertical="center"/>
      <protection hidden="1"/>
    </xf>
    <xf numFmtId="165" fontId="5" fillId="18" borderId="0" xfId="2" applyFont="1" applyFill="1" applyAlignment="1" applyProtection="1">
      <alignment vertical="center"/>
      <protection hidden="1"/>
    </xf>
    <xf numFmtId="165" fontId="1" fillId="18" borderId="0" xfId="2" applyFont="1" applyFill="1" applyAlignment="1" applyProtection="1">
      <alignment vertical="center"/>
      <protection hidden="1"/>
    </xf>
    <xf numFmtId="170" fontId="1" fillId="18" borderId="0" xfId="2" applyNumberFormat="1" applyFont="1" applyFill="1" applyAlignment="1" applyProtection="1">
      <alignment horizontal="center" vertical="center"/>
      <protection hidden="1"/>
    </xf>
  </cellXfs>
  <cellStyles count="21">
    <cellStyle name="Bueno" xfId="3" builtinId="26"/>
    <cellStyle name="Énfasis1" xfId="6" builtinId="29"/>
    <cellStyle name="Excel Built-in Normal 2" xfId="13" xr:uid="{E40FBCA3-DBFB-4C40-8FEF-319DC910120A}"/>
    <cellStyle name="HeaderStyle" xfId="9" xr:uid="{38D4A76D-791B-49FC-9F5E-557701225F95}"/>
    <cellStyle name="Hipervínculo" xfId="7" builtinId="8"/>
    <cellStyle name="Hipervínculo 2" xfId="8" xr:uid="{AC2E8AA6-DCE8-46D7-9CEC-C3A844D152B1}"/>
    <cellStyle name="Hyperlink" xfId="12" xr:uid="{80C3CDB5-8127-4664-9C32-D98ABD3D1FC7}"/>
    <cellStyle name="Incorrecto" xfId="4" builtinId="27"/>
    <cellStyle name="Millares [0]" xfId="1" builtinId="6"/>
    <cellStyle name="Moneda [0]" xfId="2" builtinId="7"/>
    <cellStyle name="Moneda [0] 2" xfId="16" xr:uid="{275CC592-4133-4617-8EB7-541CEB83D9F6}"/>
    <cellStyle name="Moneda 3 2" xfId="19" xr:uid="{CECB666A-EA58-4DCF-8D8F-04CA79CC7DB6}"/>
    <cellStyle name="Neutral" xfId="5" builtinId="28"/>
    <cellStyle name="Neutral 2 2" xfId="11" xr:uid="{0137C993-579B-423D-BB7F-58D7A8A07FA0}"/>
    <cellStyle name="Neutral 3" xfId="20" xr:uid="{6462BF65-AB14-43A0-8B27-1F65729D7A95}"/>
    <cellStyle name="Normal" xfId="0" builtinId="0"/>
    <cellStyle name="Normal 2" xfId="14" xr:uid="{2F3B4121-BC74-44E8-B38F-595C5CED0B6C}"/>
    <cellStyle name="Normal 3" xfId="17" xr:uid="{35DB78D6-1549-4691-8E3D-32C41CF20129}"/>
    <cellStyle name="Normal 5" xfId="15" xr:uid="{71E72BB7-C67D-473E-84E2-47307644C403}"/>
    <cellStyle name="Normal 6" xfId="18" xr:uid="{4CBAD610-8E31-44A7-89E2-36F0661B5F75}"/>
    <cellStyle name="Normal 8" xfId="10" xr:uid="{429CA53F-7F70-4DB3-B541-8E53BA42FFF3}"/>
  </cellStyles>
  <dxfs count="103">
    <dxf>
      <numFmt numFmtId="3" formatCode="#,##0"/>
    </dxf>
    <dxf>
      <numFmt numFmtId="3" formatCode="#,##0"/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rgb="FFFFCCFF"/>
        </patternFill>
      </fill>
    </dxf>
    <dxf>
      <fill>
        <patternFill>
          <bgColor rgb="FFCCECFF"/>
        </patternFill>
      </fill>
    </dxf>
    <dxf>
      <fill>
        <patternFill>
          <bgColor rgb="FFCCCCFF"/>
        </patternFill>
      </fill>
    </dxf>
    <dxf>
      <numFmt numFmtId="3" formatCode="#,##0"/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numFmt numFmtId="3" formatCode="#,##0"/>
    </dxf>
    <dxf>
      <numFmt numFmtId="3" formatCode="#,##0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numFmt numFmtId="3" formatCode="#,##0"/>
    </dxf>
    <dxf>
      <numFmt numFmtId="3" formatCode="#,##0"/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rgb="FFFFCCFF"/>
        </patternFill>
      </fill>
    </dxf>
    <dxf>
      <fill>
        <patternFill>
          <bgColor rgb="FFCCECFF"/>
        </patternFill>
      </fill>
    </dxf>
    <dxf>
      <fill>
        <patternFill>
          <bgColor rgb="FFCC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[2. PLAN ANUAL DE ADQUISICIONES 2024 CORTE ENERO 16.xlsx]F+I!TablaDinámica2</c:name>
    <c:fmtId val="0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6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6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6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6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6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6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6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6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6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6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0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0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0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0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0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0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0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0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0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0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3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3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3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3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4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4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4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4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4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4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4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4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4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4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5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5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5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5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5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5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5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5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5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5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6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6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6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6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6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6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6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6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6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6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7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7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7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7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7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7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7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7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7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7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8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8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8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8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8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8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8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8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8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8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0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0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0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0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0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0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0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0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0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0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3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3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3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3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4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4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4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4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4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4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4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4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4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4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5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5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5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5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5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5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5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5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5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5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6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6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6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6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6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6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6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6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6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6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7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7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7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7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7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7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7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7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7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7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8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8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8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8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8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8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8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8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8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8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9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9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9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9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9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9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9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9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9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9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0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0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0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0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0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0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0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0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0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0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3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3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3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3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4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4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4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4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4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4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4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4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4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49"/>
        <c:spPr>
          <a:solidFill>
            <a:schemeClr val="accent1"/>
          </a:solidFill>
          <a:ln>
            <a:noFill/>
          </a:ln>
          <a:effectLst/>
        </c:spPr>
      </c:pivotFmt>
      <c:pivotFmt>
        <c:idx val="750"/>
        <c:spPr>
          <a:solidFill>
            <a:schemeClr val="accent1"/>
          </a:solidFill>
          <a:ln>
            <a:noFill/>
          </a:ln>
          <a:effectLst/>
        </c:spPr>
      </c:pivotFmt>
    </c:pivotFmts>
    <c:plotArea>
      <c:layout/>
      <c:doughnutChart>
        <c:varyColors val="1"/>
        <c:ser>
          <c:idx val="0"/>
          <c:order val="0"/>
          <c:tx>
            <c:strRef>
              <c:f>'F+I'!$B$3</c:f>
              <c:strCache>
                <c:ptCount val="1"/>
                <c:pt idx="0">
                  <c:v>Total</c:v>
                </c:pt>
              </c:strCache>
            </c:strRef>
          </c:tx>
          <c:explosion val="3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64F-4759-B017-ECCCD2862528}"/>
              </c:ext>
            </c:extLst>
          </c:dPt>
          <c:dPt>
            <c:idx val="1"/>
            <c:bubble3D val="0"/>
            <c:explosion val="18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E8-5109-4D41-A214-C3B8882AD298}"/>
              </c:ext>
            </c:extLst>
          </c:dPt>
          <c:cat>
            <c:strRef>
              <c:f>'F+I'!$A$4:$A$6</c:f>
              <c:strCache>
                <c:ptCount val="2"/>
                <c:pt idx="0">
                  <c:v>Funcionamiento</c:v>
                </c:pt>
                <c:pt idx="1">
                  <c:v>Inversión</c:v>
                </c:pt>
              </c:strCache>
            </c:strRef>
          </c:cat>
          <c:val>
            <c:numRef>
              <c:f>'F+I'!$B$4:$B$6</c:f>
              <c:numCache>
                <c:formatCode>#,##0</c:formatCode>
                <c:ptCount val="2"/>
                <c:pt idx="0">
                  <c:v>113932253086</c:v>
                </c:pt>
                <c:pt idx="1">
                  <c:v>31930083681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1F0-5109-4D41-A214-C3B8882AD2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[2. PLAN ANUAL DE ADQUISICIONES 2024 CORTE ENERO 16.xlsx]Modalidad C!TablaDinámica3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5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6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7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8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9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1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9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4.2780748663101085E-3"/>
              <c:y val="-3.7037037037037035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'Modalidad C'!$B$3:$B$4</c:f>
              <c:strCache>
                <c:ptCount val="1"/>
                <c:pt idx="0">
                  <c:v>Acuerdo Marco de Precios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'Modalidad C'!$A$5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'Modalidad C'!$B$5</c:f>
              <c:numCache>
                <c:formatCode>General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AF-4244-8DAE-05415AAB7EBA}"/>
            </c:ext>
          </c:extLst>
        </c:ser>
        <c:ser>
          <c:idx val="1"/>
          <c:order val="1"/>
          <c:tx>
            <c:strRef>
              <c:f>'Modalidad C'!$C$3:$C$4</c:f>
              <c:strCache>
                <c:ptCount val="1"/>
                <c:pt idx="0">
                  <c:v>Concurso de méritos abierto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109-CEAF-4244-8DAE-05415AAB7EBA}"/>
              </c:ext>
            </c:extLst>
          </c:dPt>
          <c:dLbls>
            <c:dLbl>
              <c:idx val="0"/>
              <c:layout>
                <c:manualLayout>
                  <c:x val="4.2780748663101085E-3"/>
                  <c:y val="-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09-CEAF-4244-8DAE-05415AAB7E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'Modalidad C'!$A$5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'Modalidad C'!$C$5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103-CEAF-4244-8DAE-05415AAB7EBA}"/>
            </c:ext>
          </c:extLst>
        </c:ser>
        <c:ser>
          <c:idx val="2"/>
          <c:order val="2"/>
          <c:tx>
            <c:strRef>
              <c:f>'Modalidad C'!$D$3:$D$4</c:f>
              <c:strCache>
                <c:ptCount val="1"/>
                <c:pt idx="0">
                  <c:v>Contratación Directa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'Modalidad C'!$A$5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'Modalidad C'!$D$5</c:f>
              <c:numCache>
                <c:formatCode>General</c:formatCode>
                <c:ptCount val="1"/>
                <c:pt idx="0">
                  <c:v>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104-CEAF-4244-8DAE-05415AAB7EBA}"/>
            </c:ext>
          </c:extLst>
        </c:ser>
        <c:ser>
          <c:idx val="3"/>
          <c:order val="3"/>
          <c:tx>
            <c:strRef>
              <c:f>'Modalidad C'!$E$3:$E$4</c:f>
              <c:strCache>
                <c:ptCount val="1"/>
                <c:pt idx="0">
                  <c:v>Licitación pública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'Modalidad C'!$A$5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'Modalidad C'!$E$5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105-CEAF-4244-8DAE-05415AAB7EBA}"/>
            </c:ext>
          </c:extLst>
        </c:ser>
        <c:ser>
          <c:idx val="4"/>
          <c:order val="4"/>
          <c:tx>
            <c:strRef>
              <c:f>'Modalidad C'!$F$3:$F$4</c:f>
              <c:strCache>
                <c:ptCount val="1"/>
                <c:pt idx="0">
                  <c:v>Mínima Cuantía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'Modalidad C'!$A$5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'Modalidad C'!$F$5</c:f>
              <c:numCache>
                <c:formatCode>General</c:formatCode>
                <c:ptCount val="1"/>
                <c:pt idx="0">
                  <c:v>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106-CEAF-4244-8DAE-05415AAB7EBA}"/>
            </c:ext>
          </c:extLst>
        </c:ser>
        <c:ser>
          <c:idx val="5"/>
          <c:order val="5"/>
          <c:tx>
            <c:strRef>
              <c:f>'Modalidad C'!$G$3:$G$4</c:f>
              <c:strCache>
                <c:ptCount val="1"/>
                <c:pt idx="0">
                  <c:v>Selección Abreviada de Menor Cuantía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'Modalidad C'!$A$5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'Modalidad C'!$G$5</c:f>
              <c:numCache>
                <c:formatCode>General</c:formatCode>
                <c:ptCount val="1"/>
                <c:pt idx="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107-CEAF-4244-8DAE-05415AAB7EBA}"/>
            </c:ext>
          </c:extLst>
        </c:ser>
        <c:ser>
          <c:idx val="6"/>
          <c:order val="6"/>
          <c:tx>
            <c:strRef>
              <c:f>'Modalidad C'!$H$3:$H$4</c:f>
              <c:strCache>
                <c:ptCount val="1"/>
                <c:pt idx="0">
                  <c:v>Selección Abreviada Subasta Inversa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'Modalidad C'!$A$5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'Modalidad C'!$H$5</c:f>
              <c:numCache>
                <c:formatCode>General</c:formatCode>
                <c:ptCount val="1"/>
                <c:pt idx="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108-CEAF-4244-8DAE-05415AAB7E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608656143"/>
        <c:axId val="1713722623"/>
      </c:barChart>
      <c:catAx>
        <c:axId val="16086561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13722623"/>
        <c:crosses val="autoZero"/>
        <c:auto val="1"/>
        <c:lblAlgn val="ctr"/>
        <c:lblOffset val="100"/>
        <c:noMultiLvlLbl val="0"/>
      </c:catAx>
      <c:valAx>
        <c:axId val="17137226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086561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[2. PLAN ANUAL DE ADQUISICIONES 2024 CORTE ENERO 16.xlsx]Hoja5!TablaDinámica18</c:name>
    <c:fmtId val="0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rgbClr val="92D050"/>
          </a:solidFill>
          <a:ln>
            <a:solidFill>
              <a:srgbClr val="00B050"/>
            </a:solidFill>
          </a:ln>
          <a:effectLst/>
        </c:spPr>
      </c:pivotFmt>
      <c:pivotFmt>
        <c:idx val="5"/>
        <c:spPr>
          <a:solidFill>
            <a:srgbClr val="00B0F0"/>
          </a:solidFill>
          <a:ln>
            <a:noFill/>
          </a:ln>
          <a:effectLst/>
        </c:spPr>
      </c:pivotFmt>
    </c:pivotFmts>
    <c:plotArea>
      <c:layout/>
      <c:doughnutChart>
        <c:varyColors val="1"/>
        <c:ser>
          <c:idx val="0"/>
          <c:order val="0"/>
          <c:tx>
            <c:strRef>
              <c:f>Hoja5!$B$3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explosion val="18"/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C53B-4CF4-838E-C40E4C23E98E}"/>
              </c:ext>
            </c:extLst>
          </c:dPt>
          <c:dPt>
            <c:idx val="1"/>
            <c:bubble3D val="0"/>
            <c:explosion val="19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53B-4CF4-838E-C40E4C23E98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Hoja5!$A$4:$A$6</c:f>
              <c:strCache>
                <c:ptCount val="2"/>
                <c:pt idx="0">
                  <c:v>Funcionamiento</c:v>
                </c:pt>
                <c:pt idx="1">
                  <c:v>Inversión</c:v>
                </c:pt>
              </c:strCache>
            </c:strRef>
          </c:cat>
          <c:val>
            <c:numRef>
              <c:f>Hoja5!$B$4:$B$6</c:f>
              <c:numCache>
                <c:formatCode>General</c:formatCode>
                <c:ptCount val="2"/>
                <c:pt idx="0">
                  <c:v>405</c:v>
                </c:pt>
                <c:pt idx="1">
                  <c:v>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3B-4CF4-838E-C40E4C23E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[2. PLAN ANUAL DE ADQUISICIONES 2024 CORTE ENERO 16.xlsx]Hoja11!TablaDinámica24</c:name>
    <c:fmtId val="0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Hoja11!$B$3:$B$4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Hoja11!$A$5:$A$12</c:f>
              <c:strCache>
                <c:ptCount val="7"/>
                <c:pt idx="0">
                  <c:v>Acuerdo Marco de Precios</c:v>
                </c:pt>
                <c:pt idx="1">
                  <c:v>Concurso de méritos abierto</c:v>
                </c:pt>
                <c:pt idx="2">
                  <c:v>Contratación Directa</c:v>
                </c:pt>
                <c:pt idx="3">
                  <c:v>Licitación pública</c:v>
                </c:pt>
                <c:pt idx="4">
                  <c:v>Mínima Cuantía</c:v>
                </c:pt>
                <c:pt idx="5">
                  <c:v>Selección Abreviada de Menor Cuantía</c:v>
                </c:pt>
                <c:pt idx="6">
                  <c:v>Selección Abreviada Subasta Inversa</c:v>
                </c:pt>
              </c:strCache>
            </c:strRef>
          </c:cat>
          <c:val>
            <c:numRef>
              <c:f>Hoja11!$B$5:$B$12</c:f>
              <c:numCache>
                <c:formatCode>General</c:formatCode>
                <c:ptCount val="7"/>
                <c:pt idx="0">
                  <c:v>16</c:v>
                </c:pt>
                <c:pt idx="1">
                  <c:v>2</c:v>
                </c:pt>
                <c:pt idx="2">
                  <c:v>162</c:v>
                </c:pt>
                <c:pt idx="3">
                  <c:v>5</c:v>
                </c:pt>
                <c:pt idx="4">
                  <c:v>279</c:v>
                </c:pt>
                <c:pt idx="5">
                  <c:v>18</c:v>
                </c:pt>
                <c:pt idx="6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BD-40C1-B27B-27FD2873AF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00487071"/>
        <c:axId val="1501137823"/>
      </c:barChart>
      <c:catAx>
        <c:axId val="15004870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01137823"/>
        <c:crosses val="autoZero"/>
        <c:auto val="1"/>
        <c:lblAlgn val="ctr"/>
        <c:lblOffset val="100"/>
        <c:noMultiLvlLbl val="0"/>
      </c:catAx>
      <c:valAx>
        <c:axId val="15011378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004870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82550</xdr:rowOff>
    </xdr:from>
    <xdr:to>
      <xdr:col>2</xdr:col>
      <xdr:colOff>427854</xdr:colOff>
      <xdr:row>2</xdr:row>
      <xdr:rowOff>158750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B9F5A76-92EE-42F1-B996-8038AD730BF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82550"/>
          <a:ext cx="1542279" cy="4572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571500</xdr:colOff>
      <xdr:row>2</xdr:row>
      <xdr:rowOff>33337</xdr:rowOff>
    </xdr:from>
    <xdr:to>
      <xdr:col>9</xdr:col>
      <xdr:colOff>571500</xdr:colOff>
      <xdr:row>15</xdr:row>
      <xdr:rowOff>109537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A77791C-E4E0-4D09-A276-1020EAF280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147637</xdr:rowOff>
    </xdr:from>
    <xdr:to>
      <xdr:col>5</xdr:col>
      <xdr:colOff>190500</xdr:colOff>
      <xdr:row>20</xdr:row>
      <xdr:rowOff>33337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5C92310-74FA-473B-BDFD-B01A4178F8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</xdr:colOff>
      <xdr:row>8</xdr:row>
      <xdr:rowOff>109537</xdr:rowOff>
    </xdr:from>
    <xdr:to>
      <xdr:col>8</xdr:col>
      <xdr:colOff>352425</xdr:colOff>
      <xdr:row>22</xdr:row>
      <xdr:rowOff>185737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5650D1F-EAC9-433E-B847-3282C849421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533400</xdr:colOff>
      <xdr:row>10</xdr:row>
      <xdr:rowOff>90487</xdr:rowOff>
    </xdr:from>
    <xdr:to>
      <xdr:col>14</xdr:col>
      <xdr:colOff>533400</xdr:colOff>
      <xdr:row>24</xdr:row>
      <xdr:rowOff>166687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B9736A9-4E23-4946-8BF8-1D41DB07CB6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82550</xdr:rowOff>
    </xdr:from>
    <xdr:to>
      <xdr:col>1</xdr:col>
      <xdr:colOff>685029</xdr:colOff>
      <xdr:row>2</xdr:row>
      <xdr:rowOff>158750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8A0297C-D1BF-4591-B587-530CEBC1CBE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82550"/>
          <a:ext cx="1542279" cy="45720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SCRITORIO%20DIEGO\Procesos_2018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G_Recursos_Economicos\SG_Recursos_Fisicos\C_Contratos\Informes\2020\ProcesosNC_2020.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G_Recursos_Economicos\SG_Recursos_Fisicos\C_Contratos\Informes\2019\ProcesosNC_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G_Recursos_Economicos\SG_Recursos_Fisicos\C_Contratos\Info_Linea\2020\Base_Contractual_2019_Nivel_Nacional\Barranquilla_Aduana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%20Y%20PUBLIC%20PAA%202024\PAA%202024%20B&#225;sico%20ene%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COP DIRECTAS"/>
      <sheetName val="Minima Cuantia"/>
      <sheetName val="Menor Cuantía"/>
      <sheetName val="Subasta Inversa"/>
      <sheetName val="Concurso Meritos Abierto"/>
      <sheetName val="Licitacion Publica"/>
      <sheetName val="Enajenación - SAEBSC"/>
      <sheetName val="Enajenación - SAEBSU"/>
      <sheetName val="Convenios"/>
      <sheetName val="Comodatos"/>
      <sheetName val="PROCESOS_BID"/>
      <sheetName val="Ordenes_de_Compra"/>
      <sheetName val="CONTRATOS"/>
      <sheetName val="Listas"/>
      <sheetName val="Listas_SIREC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AS"/>
      <sheetName val="PROCESOS"/>
      <sheetName val="CONTRATISTAS"/>
      <sheetName val="CONTRATOS"/>
      <sheetName val="MODIFICACIONES"/>
      <sheetName val="ORDENES_DE_COMPRA"/>
      <sheetName val="BASE_SIRECI"/>
      <sheetName val="Listas_SIRECI"/>
    </sheetNames>
    <sheetDataSet>
      <sheetData sheetId="0">
        <row r="3">
          <cell r="A3" t="str">
            <v>NIVEL CENTRAL</v>
          </cell>
          <cell r="D3" t="str">
            <v>Acuerdo Marco de Precios</v>
          </cell>
          <cell r="F3">
            <v>2011</v>
          </cell>
          <cell r="I3" t="str">
            <v>Arriendo</v>
          </cell>
          <cell r="J3" t="str">
            <v>DIRECCIÓN GENERAL - DESPACHO</v>
          </cell>
        </row>
        <row r="4">
          <cell r="A4" t="str">
            <v xml:space="preserve">DIRECCIÓN SECCIONAL DE ADUANAS DE BOGOTÁ </v>
          </cell>
          <cell r="D4" t="str">
            <v>Comodato</v>
          </cell>
          <cell r="F4">
            <v>2012</v>
          </cell>
          <cell r="I4" t="str">
            <v>Compraventa</v>
          </cell>
          <cell r="J4" t="str">
            <v>DIRECCIÓN GENERAL - COORDINACIÓN DE SEGUNDA INSTANCIA DISCIPLINARIA</v>
          </cell>
        </row>
        <row r="5">
          <cell r="A5" t="str">
            <v>DIRECCIÓN SECCIONAL DE IMPUESTOS DE BOGOTÁ</v>
          </cell>
          <cell r="D5" t="str">
            <v>Comparación Hojas de Vida</v>
          </cell>
          <cell r="F5">
            <v>2013</v>
          </cell>
          <cell r="I5" t="str">
            <v>Interadministrativo</v>
          </cell>
          <cell r="J5" t="str">
            <v>DEFENSOR DEL CONTRIBUYENTE Y DEL USUARIO ADUANERO - DESPACHO</v>
          </cell>
        </row>
        <row r="6">
          <cell r="A6" t="str">
            <v>DIRECCIÓN SECCIONAL DE IMPUESTOS DE GRANDES CONTRIBUYENTES</v>
          </cell>
          <cell r="D6" t="str">
            <v>Concurso de Méritos Abierto</v>
          </cell>
          <cell r="F6">
            <v>2014</v>
          </cell>
          <cell r="I6" t="str">
            <v>Mantenimiento</v>
          </cell>
          <cell r="J6" t="str">
            <v xml:space="preserve">DEFENSOR DEL CONTRIBUYENTE Y DEL USUARIO ADUANERO - COORDINACIÓN ADMINISTRATIVA Y DE GESTIÓN DE LA DEFENSORÍA </v>
          </cell>
        </row>
        <row r="7">
          <cell r="A7" t="str">
            <v>DIRECCIÓN SECCIONAL DE IMPUESTOS Y ADUANAS DE ARAUCA</v>
          </cell>
          <cell r="D7" t="str">
            <v>Concurso de Méritos con Precalificación</v>
          </cell>
          <cell r="F7">
            <v>2015</v>
          </cell>
          <cell r="I7" t="str">
            <v>Obra</v>
          </cell>
          <cell r="J7" t="str">
            <v>OFICINA DE CONTROL INTERNO - DESPACHO</v>
          </cell>
        </row>
        <row r="8">
          <cell r="A8" t="str">
            <v>DIRECCIÓN SECCIONAL DE IMPUESTOS Y ADUANAS DE ARMENIA</v>
          </cell>
          <cell r="D8" t="str">
            <v>Contratación Directa</v>
          </cell>
          <cell r="F8">
            <v>2016</v>
          </cell>
          <cell r="I8" t="str">
            <v>Prestación Servicios</v>
          </cell>
          <cell r="J8" t="str">
            <v>OFICINA DE CONTROL INTERNO - COORDINACIÓN DE AUDITORIA INTEGRAL</v>
          </cell>
        </row>
        <row r="9">
          <cell r="A9" t="str">
            <v>DIRECCIÓN SECCIONAL DE IMPUESTOS Y ADUANAS DE BARRANCABERMEJA</v>
          </cell>
          <cell r="D9" t="str">
            <v>Contrato Interadministrativo</v>
          </cell>
          <cell r="F9">
            <v>2017</v>
          </cell>
          <cell r="I9" t="str">
            <v>Prestación Servicios Profesionales</v>
          </cell>
          <cell r="J9" t="str">
            <v>OFICINA DE COMUNICACIONES - DESPACHO</v>
          </cell>
        </row>
        <row r="10">
          <cell r="A10" t="str">
            <v>DIRECCIÓN SECCIONAL DE IMPUESTOS DE BARRANQUILLA</v>
          </cell>
          <cell r="D10" t="str">
            <v>Convenio</v>
          </cell>
          <cell r="F10">
            <v>2018</v>
          </cell>
          <cell r="I10" t="str">
            <v>Seguros</v>
          </cell>
          <cell r="J10" t="str">
            <v>DIRECCIÓN DE GESTIÓN DE RECURSOS Y ADMINISTRACIÓN ECONÓMICA - DESPACHO</v>
          </cell>
        </row>
        <row r="11">
          <cell r="A11" t="str">
            <v>DIRECCIÓN SECCIONAL DE IMPUESTOS Y ADUANAS DE BUCARAMANGA</v>
          </cell>
          <cell r="D11" t="str">
            <v>Enajenación de Bienes en Sobre Cerrado</v>
          </cell>
          <cell r="F11">
            <v>2019</v>
          </cell>
          <cell r="I11" t="str">
            <v>Suministro</v>
          </cell>
          <cell r="J11" t="str">
            <v>SUBDIRECCIÓN DE GESTIÓN DE CONTROL DISCIPLINARIO INTERNO - DESPACHO</v>
          </cell>
        </row>
        <row r="12">
          <cell r="A12" t="str">
            <v>DIRECCIÓN SECCIONAL DE IMPUESTOS Y ADUANAS DE BUENAVENTURA</v>
          </cell>
          <cell r="D12" t="str">
            <v>Enajenación de Bienes por Subasta</v>
          </cell>
          <cell r="F12">
            <v>2020</v>
          </cell>
          <cell r="I12" t="str">
            <v>Transporte</v>
          </cell>
          <cell r="J12" t="str">
            <v xml:space="preserve">SUBDIRECCIÓN DE GESTIÓN DE CONTROL DISCIPLINARIO INTERNO - COORDINACIÓN DE INSTRUCCIÓN </v>
          </cell>
        </row>
        <row r="13">
          <cell r="A13" t="str">
            <v>DIRECCIÓN SECCIONAL DE ADUANAS DE CALI</v>
          </cell>
          <cell r="D13" t="str">
            <v>Licitación Pública</v>
          </cell>
          <cell r="F13">
            <v>2021</v>
          </cell>
          <cell r="I13" t="str">
            <v>Otro</v>
          </cell>
          <cell r="J13" t="str">
            <v xml:space="preserve">SUBDIRECCIÓN DE GESTIÓN DE CONTROL DISCIPLINARIO INTERNO - COORDINACIÓN NACIONAL DE INVESTIGACIONES ESPECIALES </v>
          </cell>
        </row>
        <row r="14">
          <cell r="A14" t="str">
            <v>DIRECCIÓN SECCIONAL DE ADUANAS DE CARTAGENA</v>
          </cell>
          <cell r="D14" t="str">
            <v>Mínima Cuantía</v>
          </cell>
          <cell r="F14">
            <v>2022</v>
          </cell>
          <cell r="I14">
            <v>2022</v>
          </cell>
          <cell r="J14" t="str">
            <v xml:space="preserve">SUBDIRECCIÓN DE GESTIÓN DE CONTROL DISCIPLINARIO INTERNO - COORDINACIÓN DE SECRETARÍA TÉCNICA </v>
          </cell>
        </row>
        <row r="15">
          <cell r="A15" t="str">
            <v>DIRECCIÓN SECCIONAL DE IMPUESTOS DE CÚCUTA</v>
          </cell>
          <cell r="D15" t="str">
            <v>Mínima Cuantía - Compra en Grandes Superficies</v>
          </cell>
          <cell r="F15">
            <v>2023</v>
          </cell>
          <cell r="I15">
            <v>2023</v>
          </cell>
          <cell r="J15" t="str">
            <v>SUBDIRECCIÓN DE GESTIÓN DE PERSONAL - DESPACHO</v>
          </cell>
        </row>
        <row r="16">
          <cell r="A16" t="str">
            <v>DIRECCIÓN SECCIONAL DE IMPUESTOS Y ADUANAS DE FLORENCIA</v>
          </cell>
          <cell r="D16" t="str">
            <v>Régimen Especial</v>
          </cell>
          <cell r="F16">
            <v>2024</v>
          </cell>
          <cell r="I16">
            <v>2024</v>
          </cell>
          <cell r="J16" t="str">
            <v xml:space="preserve">SUBDIRECCIÓN DE GESTIÓN DE PERSONAL - COORDINACIÓN DE SEGURIDAD SOCIAL Y BIENESTAR LABORAL </v>
          </cell>
        </row>
        <row r="17">
          <cell r="A17" t="str">
            <v>DIRECCIÓN SECCIONAL DE IMPUESTOS Y ADUANAS DE GIRARDOT</v>
          </cell>
          <cell r="D17" t="str">
            <v>Régimen Especial - Préstamo BID</v>
          </cell>
          <cell r="F17">
            <v>2025</v>
          </cell>
          <cell r="I17">
            <v>2025</v>
          </cell>
          <cell r="J17" t="str">
            <v xml:space="preserve">SUBDIRECCIÓN DE GESTIÓN DE PERSONAL - COORDINACIÓN DE ESCUELA DE IMPUESTOS Y ADUANAS NACIONALES </v>
          </cell>
        </row>
        <row r="18">
          <cell r="A18" t="str">
            <v>DIRECCIÓN SECCIONAL DE IMPUESTOS Y ADUANAS DE IBAGUÉ</v>
          </cell>
          <cell r="D18" t="str">
            <v>Selección Abreviada de Menor Cuantía</v>
          </cell>
          <cell r="F18">
            <v>2026</v>
          </cell>
          <cell r="I18">
            <v>2026</v>
          </cell>
          <cell r="J18" t="str">
            <v xml:space="preserve">SUBDIRECCIÓN DE GESTIÓN DE PERSONAL - COORDINACIÓN DE HISTORIAS LABORALES </v>
          </cell>
        </row>
        <row r="19">
          <cell r="A19" t="str">
            <v>DIRECCIÓN SECCIONAL DE IMPUESTOS Y ADUANAS DE IPIALES</v>
          </cell>
          <cell r="D19" t="str">
            <v>Selección Abreviada Subasta Inversa</v>
          </cell>
          <cell r="F19">
            <v>2027</v>
          </cell>
          <cell r="I19">
            <v>2027</v>
          </cell>
          <cell r="J19" t="str">
            <v xml:space="preserve">SUBDIRECCIÓN DE GESTIÓN DE PERSONAL - COORDINACIÓN DE NÓMINA </v>
          </cell>
        </row>
        <row r="20">
          <cell r="A20" t="str">
            <v>DIRECCIÓN SECCIONAL DE IMPUESTOS Y ADUANAS DE LETICIA</v>
          </cell>
          <cell r="D20">
            <v>2027</v>
          </cell>
          <cell r="F20">
            <v>2028</v>
          </cell>
          <cell r="I20">
            <v>2028</v>
          </cell>
          <cell r="J20" t="str">
            <v>SUBDIRECCIÓN DE GESTIÓN DE PERSONAL - COORDINACIÓN DE PERSONAL DIRECCIONES SECCIONALES BOGOTÁ</v>
          </cell>
        </row>
        <row r="21">
          <cell r="A21" t="str">
            <v>DIRECCIÓN SECCIONAL DE IMPUESTOS Y ADUANAS DE MAICAO</v>
          </cell>
          <cell r="D21">
            <v>2028</v>
          </cell>
          <cell r="F21">
            <v>2029</v>
          </cell>
          <cell r="I21">
            <v>2029</v>
          </cell>
          <cell r="J21" t="str">
            <v>SUBDIRECCIÓN DE GESTIÓN DE RECURSOS FÍSICOS - DESPACHO</v>
          </cell>
        </row>
        <row r="22">
          <cell r="A22" t="str">
            <v>DIRECCIÓN SECCIONAL DE IMPUESTOS Y ADUANAS DE MANIZALES</v>
          </cell>
          <cell r="D22">
            <v>2029</v>
          </cell>
          <cell r="F22">
            <v>2030</v>
          </cell>
          <cell r="I22">
            <v>2030</v>
          </cell>
          <cell r="J22" t="str">
            <v xml:space="preserve">SUBDIRECCIÓN DE GESTIÓN DE RECURSOS FÍSICOS - COORDINACIÓN DE CONTRATOS </v>
          </cell>
        </row>
        <row r="23">
          <cell r="A23" t="str">
            <v>DIRECCIÓN SECCIONAL DE ADUANAS DE MEDELLÍN</v>
          </cell>
          <cell r="D23">
            <v>2030</v>
          </cell>
          <cell r="F23">
            <v>2031</v>
          </cell>
          <cell r="I23">
            <v>2031</v>
          </cell>
          <cell r="J23" t="str">
            <v xml:space="preserve">SUBDIRECCIÓN DE GESTIÓN DE RECURSOS FÍSICOS - COORDINACIÓN DE INFRAESTRUCTURA </v>
          </cell>
        </row>
        <row r="24">
          <cell r="A24" t="str">
            <v>DIRECCIÓN SECCIONAL DE IMPUESTOS Y ADUANAS DE MONTERÍA</v>
          </cell>
          <cell r="D24">
            <v>2031</v>
          </cell>
          <cell r="F24">
            <v>2032</v>
          </cell>
          <cell r="I24">
            <v>2032</v>
          </cell>
          <cell r="J24" t="str">
            <v xml:space="preserve">SUBDIRECCIÓN DE GESTIÓN DE RECURSOS FÍSICOS - COORDINACIÓN DE SERVICIOS GENERALES </v>
          </cell>
        </row>
        <row r="25">
          <cell r="A25" t="str">
            <v>DIRECCIÓN SECCIONAL DE IMPUESTOS Y ADUANAS DE NEIVA</v>
          </cell>
          <cell r="D25">
            <v>2032</v>
          </cell>
          <cell r="F25">
            <v>2033</v>
          </cell>
          <cell r="I25">
            <v>2033</v>
          </cell>
          <cell r="J25" t="str">
            <v xml:space="preserve">SUBDIRECCIÓN DE GESTIÓN DE RECURSOS FÍSICOS - COORDINACIÓN DE CORRESPONDENCIA </v>
          </cell>
        </row>
        <row r="26">
          <cell r="A26" t="str">
            <v>DIRECCIÓN SECCIONAL DE IMPUESTOS Y ADUANAS DE PALMIRA</v>
          </cell>
          <cell r="D26">
            <v>2033</v>
          </cell>
          <cell r="F26">
            <v>2034</v>
          </cell>
          <cell r="I26">
            <v>2034</v>
          </cell>
          <cell r="J26" t="str">
            <v>SUBDIRECCIÓN DE GESTIÓN DE RECURSOS FÍSICOS - COORDINACIÓN DE COMUNICACIONES OFICIALES</v>
          </cell>
        </row>
        <row r="27">
          <cell r="A27" t="str">
            <v>DIRECCIÓN SECCIONAL DE IMPUESTOS Y ADUANAS DE PASTO</v>
          </cell>
          <cell r="D27">
            <v>2034</v>
          </cell>
          <cell r="F27">
            <v>2035</v>
          </cell>
          <cell r="I27">
            <v>2035</v>
          </cell>
          <cell r="J27" t="str">
            <v xml:space="preserve">SUBDIRECCIÓN DE GESTIÓN DE RECURSOS FÍSICOS - COORDINACIÓN DE INVENTARIOS Y ALMACÉN </v>
          </cell>
        </row>
        <row r="28">
          <cell r="A28" t="str">
            <v>DIRECCIÓN SECCIONAL DE IMPUESTOS Y ADUANAS DE PEREIRA</v>
          </cell>
          <cell r="J28" t="str">
            <v>SUBDIRECCIÓN DE GESTIÓN DE RECURSOS FÍSICOS - COORDINACIÓN DE ADMINISTRACIÓN Y CONTROL DEL PARQUE AUTOMOTOR</v>
          </cell>
        </row>
        <row r="29">
          <cell r="A29" t="str">
            <v>DIRECCIÓN SECCIONAL DE IMPUESTOS Y ADUANAS DE POPAYÁN</v>
          </cell>
          <cell r="J29" t="str">
            <v>SUBDIRECCIÓN DE GESTIÓN DE RECURSOS FINANCIEROS - DESPACHO</v>
          </cell>
        </row>
        <row r="30">
          <cell r="A30" t="str">
            <v>DIRECCIÓN SECCIONAL DE IMPUESTOS Y ADUANAS DE QUIBDÓ</v>
          </cell>
          <cell r="J30" t="str">
            <v xml:space="preserve">SUBDIRECCIÓN DE GESTIÓN DE RECURSOS FINANCIEROS - COORDINACIÓN DE PRESUPUESTO </v>
          </cell>
        </row>
        <row r="31">
          <cell r="A31" t="str">
            <v>DIRECCIÓN SECCIONAL DE IMPUESTOS Y ADUANAS DE RIOHACHA</v>
          </cell>
          <cell r="J31" t="str">
            <v xml:space="preserve">SUBDIRECCIÓN DE GESTIÓN DE RECURSOS FINANCIEROS - COORDINACIÓN DE CONTABILIDAD GENERAL </v>
          </cell>
        </row>
        <row r="32">
          <cell r="A32" t="str">
            <v>DIRECCIÓN SECCIONAL DE IMPUESTOS Y ADUANAS DE SAN ANDRÉS</v>
          </cell>
          <cell r="J32" t="str">
            <v xml:space="preserve">SUBDIRECCIÓN DE GESTIÓN DE RECURSOS FINANCIEROS - COORDINACIÓN DE TESORERÍA </v>
          </cell>
        </row>
        <row r="33">
          <cell r="A33" t="str">
            <v>DIRECCIÓN SECCIONAL DE IMPUESTOS Y ADUANAS DE SANTA MARTA</v>
          </cell>
          <cell r="J33" t="str">
            <v xml:space="preserve">SUBDIRECCIÓN DE GESTIÓN DE RECURSOS FINANCIEROS - COORDINACIÓN SENTENCIAS Y DEVOLUCIONES </v>
          </cell>
        </row>
        <row r="34">
          <cell r="A34" t="str">
            <v>DIRECCIÓN SECCIONAL DE IMPUESTOS Y ADUANAS DE SINCELEJO</v>
          </cell>
          <cell r="J34" t="str">
            <v>SUBDIRECCIÓN DE GESTIÓN COMERCIAL - DESPACHO</v>
          </cell>
        </row>
        <row r="35">
          <cell r="A35" t="str">
            <v>DIRECCIÓN SECCIONAL DE IMPUESTOS Y ADUANAS DE SOGAMOSO</v>
          </cell>
          <cell r="J35" t="str">
            <v xml:space="preserve">SUBDIRECCIÓN DE GESTIÓN COMERCIAL - COORDINACIÓN DE DISPOSICIÓN DE MERCANCÍAS </v>
          </cell>
        </row>
        <row r="36">
          <cell r="A36" t="str">
            <v>DIRECCIÓN SECCIONAL DE IMPUESTOS Y ADUANAS DE TULÚA</v>
          </cell>
          <cell r="J36" t="str">
            <v xml:space="preserve">SUBDIRECCIÓN DE GESTIÓN COMERCIAL - COORDINACIÓN NACIONAL DE INVENTARIO DE MERCANCÍAS </v>
          </cell>
        </row>
        <row r="37">
          <cell r="A37" t="str">
            <v>DIRECCIÓN SECCIONAL DE IMPUESTOS Y ADUANAS DE TUNJA</v>
          </cell>
          <cell r="J37" t="str">
            <v>DIRECCIÓN DE GESTIÓN ORGANIZACIONAL - DESPACHO</v>
          </cell>
        </row>
        <row r="38">
          <cell r="A38" t="str">
            <v>DIRECCIÓN SECCIONAL DE IMPUESTOS Y ADUANAS DE URABÁ</v>
          </cell>
          <cell r="J38" t="str">
            <v>DIRECCIÓN DE GESTIÓN ORGANIZACIONAL - COORDINACIÓN DE ENLACE LOCAL E INTERNACIONAL</v>
          </cell>
        </row>
        <row r="39">
          <cell r="A39" t="str">
            <v>DIRECCIÓN SECCIONAL DE IMPUESTOS Y ADUANAS DE VALLEDUPAR</v>
          </cell>
          <cell r="J39" t="str">
            <v>SUBDIRECCIÓN DE GESTIÓN DE PROCESOS Y COMPETENCIAS LABORALES - DESPACHO</v>
          </cell>
        </row>
        <row r="40">
          <cell r="A40" t="str">
            <v>DIRECCIÓN SECCIONAL DE IMPUESTOS Y ADUANAS DE VILLAVICENCIO</v>
          </cell>
          <cell r="J40" t="str">
            <v xml:space="preserve">SUBDIRECCIÓN DE GESTIÓN DE PROCESOS Y COMPETENCIAS LABORALES - COORDINACIÓN DE LA DINÁMICA DE LOS PROCESOS </v>
          </cell>
        </row>
        <row r="41">
          <cell r="A41" t="str">
            <v>DIRECCIÓN SECCIONAL DE IMPUESTOS Y ADUANAS DE YOPAL</v>
          </cell>
          <cell r="J41" t="str">
            <v xml:space="preserve">SUBDIRECCIÓN DE GESTIÓN DE PROCESOS Y COMPETENCIAS LABORALES - COORDINACIÓN DE LA DINÁMICA DE LAS COMPETENCIAS LABORALES  </v>
          </cell>
        </row>
        <row r="42">
          <cell r="A42">
            <v>2035</v>
          </cell>
          <cell r="J42" t="str">
            <v>SUBDIRECCIÓN DE GESTIÓN DE PROCESOS Y COMPETENCIAS LABORALES - COORDINACIÓN DE ORGANIZACIÓN Y GESTIÓN DE CALIDAD</v>
          </cell>
        </row>
        <row r="43">
          <cell r="A43">
            <v>2035</v>
          </cell>
          <cell r="J43" t="str">
            <v>SUBDIRECCIÓN DE GESTIÓN DE ANÁLISIS OPERACIONAL - DESPACHO</v>
          </cell>
        </row>
        <row r="44">
          <cell r="A44">
            <v>2035</v>
          </cell>
          <cell r="J44" t="str">
            <v xml:space="preserve">SUBDIRECCIÓN DE GESTIÓN DE ANÁLISIS OPERACIONAL - COORDINACIÓN DE PLANEACIÓN Y EVALUACIÓN </v>
          </cell>
        </row>
        <row r="45">
          <cell r="A45">
            <v>2035</v>
          </cell>
          <cell r="J45" t="str">
            <v xml:space="preserve">SUBDIRECCIÓN DE GESTIÓN DE ANÁLISIS OPERACIONAL - COORDINACIÓN DE PERFILAMIENTO DEL RIESGO Y PROGRAMAS DE CONTROL Y FACILITACIÓN </v>
          </cell>
        </row>
        <row r="46">
          <cell r="A46">
            <v>2035</v>
          </cell>
          <cell r="J46" t="str">
            <v xml:space="preserve">SUBDIRECCIÓN DE GESTIÓN DE ANÁLISIS OPERACIONAL - COORDINACIÓN DE ESTUDIOS ECONÓMICOS </v>
          </cell>
        </row>
        <row r="47">
          <cell r="A47">
            <v>2035</v>
          </cell>
          <cell r="J47" t="str">
            <v>SUBDIRECCIÓN DE GESTIÓN DE ANÁLISIS OPERACIONAL - COORDINACIÓN DE ADMINISTRACIÓN Y PERFILAMIENTO DE RIESGOS</v>
          </cell>
        </row>
        <row r="48">
          <cell r="A48">
            <v>2035</v>
          </cell>
          <cell r="J48" t="str">
            <v>SUBDIRECCIÓN DE GESTIÓN DE TECNOLOGÍA DE INFORMACIÓN Y TELECOMUNICACIONES - DESPACHO</v>
          </cell>
        </row>
        <row r="49">
          <cell r="A49">
            <v>2035</v>
          </cell>
          <cell r="J49" t="str">
            <v xml:space="preserve">SUBDIRECCIÓN DE GESTIÓN DE TECNOLOGÍA DE INFORMACIÓN Y TELECOMUNICACIONES - COODINACIÓN DE APOYO A LOS SISTEMAS DE INFORMACIÓN </v>
          </cell>
        </row>
        <row r="50">
          <cell r="A50">
            <v>2035</v>
          </cell>
          <cell r="J50" t="str">
            <v xml:space="preserve">SUBDIRECCIÓN DE GESTIÓN DE TECNOLOGÍA DE INFORMACIÓN Y TELECOMUNICACIONES - COORDINACIÓN DEL CAMBIO DE LOS SERVICIOS INFORMÁTICOS ELECTRÓNICOS </v>
          </cell>
        </row>
        <row r="51">
          <cell r="A51">
            <v>2035</v>
          </cell>
          <cell r="J51" t="str">
            <v xml:space="preserve">SUBDIRECCIÓN DE GESTIÓN DE TECNOLOGÍA DE INFORMACIÓN Y TELECOMUNICACIONES - COORDINACIÓN DE LA DINÁMICA DE LA OPERACIÓN DE LOS SERVICIOS INFORMÁTICOS ELECTRÓNICOS </v>
          </cell>
        </row>
        <row r="52">
          <cell r="J52" t="str">
            <v xml:space="preserve">SUBDIRECCIÓN DE GESTIÓN DE TECNOLOGÍA DE INFORMACIÓN Y TELECOMUNICACIONES - COORDINACIÓN DE LA ARQUITECTURA TÉCNICA INTEGRAL </v>
          </cell>
        </row>
        <row r="53">
          <cell r="J53" t="str">
            <v>DIRECCIÓN DE GESTIÓN JURÍDICA - DESPACHO</v>
          </cell>
        </row>
        <row r="54">
          <cell r="J54" t="str">
            <v>DIRECCIÓN DE GESTIÓN JURÍDICA - COORDINACIÓN DE CONVENIOS TRIBUTARIOS INTERNACIONALES</v>
          </cell>
        </row>
        <row r="55">
          <cell r="J55" t="str">
            <v>SUBDIRECCIÓN DE GESTIÓN NORMATIVA Y DOCTRINA - DESPACHO</v>
          </cell>
        </row>
        <row r="56">
          <cell r="J56" t="str">
            <v>SUBDIRECCIÓN DE GESTIÓN NORMATIVA Y DOCTRINA - COORDINACIÓN DE RELATORÍA</v>
          </cell>
        </row>
        <row r="57">
          <cell r="J57" t="str">
            <v>SUBDIRECCIÓN DE GESTIÓN DE REPRESENTACIÓN EXTERNA - DESPACHO</v>
          </cell>
        </row>
        <row r="58">
          <cell r="J58" t="str">
            <v>SUBDIRECCIÓN DE GESTIÓN DE RECURSOS JURÍDICOS - DESPACHO</v>
          </cell>
        </row>
        <row r="59">
          <cell r="J59" t="str">
            <v>SUBDIRECCIÓN DE GESTIÓN DE RECURSOS JURÍDICOS - COORDINACIÓN SECRETARIA DE RECURSOS</v>
          </cell>
        </row>
        <row r="60">
          <cell r="J60" t="str">
            <v>DIRECCIÓN DE GESTIÓN DE INGRESOS - DESPACHO</v>
          </cell>
        </row>
        <row r="61">
          <cell r="J61" t="str">
            <v>SUBDIRECCIÓN DE GESTIÓN DE RECAUDO Y COBRANZAS - DESPACHO</v>
          </cell>
        </row>
        <row r="62">
          <cell r="J62" t="str">
            <v xml:space="preserve">SUBDIRECCIÓN DE GESTIÓN DE RECAUDO Y COBRANZAS - COORDINACIÓN CONTROL A ENTIDADES RECAUDADORAS </v>
          </cell>
        </row>
        <row r="63">
          <cell r="J63" t="str">
            <v xml:space="preserve">SUBDIRECCIÓN DE GESTIÓN DE RECAUDO Y COBRANZAS - COORDINACIÓN DE DEVOLUCIONES Y COMPENSACIONES </v>
          </cell>
        </row>
        <row r="64">
          <cell r="J64" t="str">
            <v xml:space="preserve">SUBDIRECCIÓN DE GESTIÓN DE RECAUDO Y COBRANZAS - COORDINACIÓN DE CONTABILIDAD DE LA FUNCIÓN RECAUDADORA </v>
          </cell>
        </row>
        <row r="65">
          <cell r="J65" t="str">
            <v xml:space="preserve">SUBDIRECCIÓN DE GESTIÓN DE RECAUDO Y COBRANZAS - COORDINACIÓN DE GESTIÓN DE COBRANZAS </v>
          </cell>
        </row>
        <row r="66">
          <cell r="J66" t="str">
            <v xml:space="preserve">SUBDIRECCIÓN DE GESTIÓN DE RECAUDO Y COBRANZAS - COORDINACIÓN CONTROL BÁSICO DE OBLIGACIONES </v>
          </cell>
        </row>
        <row r="67">
          <cell r="J67" t="str">
            <v>SUBDIRECCIÓN DE GESTIÓN DE ASISTENCIA AL CLIENTE - DESPACHO</v>
          </cell>
        </row>
        <row r="68">
          <cell r="J68" t="str">
            <v xml:space="preserve">SUBDIRECCIÓN DE GESTIÓN DE ASISTENCIA AL CLIENTE - COORDINACIÓN DEL SISTEMA DE QUEJAS, RECLAMOS Y SUGERENCIAS </v>
          </cell>
        </row>
        <row r="69">
          <cell r="J69" t="str">
            <v xml:space="preserve">SUBDIRECCIÓN DE GESTIÓN DE ASISTENCIA AL CLIENTE - COORDINACIÓN DE ADMINISTRACIÓN DEL REGISTRO ÚNICO TRIBUTARIO </v>
          </cell>
        </row>
        <row r="70">
          <cell r="J70" t="str">
            <v xml:space="preserve">SUBDIRECCIÓN DE GESTIÓN DE ASISTENCIA AL CLIENTE - COORDINACIÓN DE GESTIÓN DE CANALES DE SERVICIO </v>
          </cell>
        </row>
        <row r="71">
          <cell r="J71" t="str">
            <v>DIRECCIÓN DE GESTIÓN DE ADUANAS - DESPACHO</v>
          </cell>
        </row>
        <row r="72">
          <cell r="J72" t="str">
            <v>SUBDIRECCIÓN DE GESTIÓN DE COMERCIO EXTERIOR - DESPACHO</v>
          </cell>
        </row>
        <row r="73">
          <cell r="J73" t="str">
            <v>SUBDIRECCIÓN DE GESTIÓN TÉCNICA ADUANERA - DESPACHO</v>
          </cell>
        </row>
        <row r="74">
          <cell r="J74" t="str">
            <v xml:space="preserve">SUBDIRECCIÓN DE GESTIÓN TÉCNICA ADUANERA - COORDINACIÓN DEL SERVICIO DE ORIGEN </v>
          </cell>
        </row>
        <row r="75">
          <cell r="J75" t="str">
            <v xml:space="preserve">SUBDIRECCIÓN DE GESTIÓN TÉCNICA ADUANERA - COORDINACIÓN DEL SERVICIO DE VALORACIÓN ADUANERA </v>
          </cell>
        </row>
        <row r="76">
          <cell r="J76" t="str">
            <v xml:space="preserve">SUBDIRECCIÓN DE GESTIÓN TÉCNICA ADUANERA - COORDINACIÓN DEL SERVICIO DE ARANCEL </v>
          </cell>
        </row>
        <row r="77">
          <cell r="J77" t="str">
            <v xml:space="preserve">SUBDIRECCIÓN DE GESTIÓN TÉCNICA ADUANERA - COORDINACIÓN DE LOS SERVICIOS DE LABORATORIO DE ADUANAS </v>
          </cell>
        </row>
        <row r="78">
          <cell r="J78" t="str">
            <v>SUBDIRECCIÓN DE GESTIÓN DE REGISTRO ADUANERO - DESPACHO</v>
          </cell>
        </row>
        <row r="79">
          <cell r="J79" t="str">
            <v xml:space="preserve">SUBDIRECCIÓN DE GESTIÓN DE REGISTRO ADUANERO - COORDINACIÓN SECRETARÍA DEL REGISTRO ADUANERO </v>
          </cell>
        </row>
        <row r="80">
          <cell r="J80" t="str">
            <v xml:space="preserve">SUBDIRECCIÓN DE GESTIÓN DE REGISTRO ADUANERO - COORDINACIÓN DE SUSTANCIACIÓN </v>
          </cell>
        </row>
        <row r="81">
          <cell r="J81" t="str">
            <v>DIRECCIÓN DE GESTIÓN DE FISCALIZACIÓN - DESPACHO</v>
          </cell>
        </row>
        <row r="82">
          <cell r="J82" t="str">
            <v>DIRECCIÓN DE GESTIÓN DE FISCALIZACIÓN - COORDINACIÓN RILO Y AUDITORÍA DE DENUNCIAS DE FISCALIZACIÓN</v>
          </cell>
        </row>
        <row r="83">
          <cell r="J83" t="str">
            <v xml:space="preserve">DIRECCIÓN DE GESTIÓN DE FISCALIZACIÓN - COORDINACIÓN DE CONTROL Y PREVENCIÓN DE LAVADO DE ACTIVOS </v>
          </cell>
        </row>
        <row r="84">
          <cell r="J84" t="str">
            <v>SUBDIRECCIÓN DE GESTIÓN DE FISCALIZACIÓN TRIBUTARIA - DESPACHO</v>
          </cell>
        </row>
        <row r="85">
          <cell r="J85" t="str">
            <v>SUBDIRECCIÓN DE GESTIÓN DE FISCALIZACIÓN INTERNACIONAL - DESPACHO</v>
          </cell>
        </row>
        <row r="86">
          <cell r="J86" t="str">
            <v>SUBDIRECCIÓN DE GESTIÓN DE FISCALIZACIÓN ADUANERA - DESPACHO</v>
          </cell>
        </row>
        <row r="87">
          <cell r="J87" t="str">
            <v>SUBDIRECCIÓN DE GESTIÓN DE CONTROL CAMBIARIO - DESPACHO</v>
          </cell>
        </row>
        <row r="88">
          <cell r="J88" t="str">
            <v>DIRECCIÓN DE GESTIÓN DE POLICÍA FISCAL Y ADUANERA - DESPACHO</v>
          </cell>
        </row>
        <row r="89">
          <cell r="J89" t="str">
            <v>SUBDIRECCIÓN DE GESTIÓN OPERATIVA POLICIAL - DESPACHO</v>
          </cell>
        </row>
        <row r="90">
          <cell r="J90" t="str">
            <v>SUBDIRECCIÓN DE GESTIÓN DE INTELIGENCIA POLICIAL - DESPACHO</v>
          </cell>
        </row>
        <row r="91">
          <cell r="J91" t="str">
            <v>DIRECCIÓN SECCIONAL DE ADUANAS DE BARRANQUILLA - DESPACHO</v>
          </cell>
        </row>
        <row r="92">
          <cell r="J92" t="str">
            <v xml:space="preserve">DIRECCIÓN SECCIONAL DE ADUANAS DE BARRANQUILLA - DESPACHO - GRUPO INTERNO DE TRABAJO DE PERSONAL </v>
          </cell>
        </row>
        <row r="93">
          <cell r="J93" t="str">
            <v>DIRECCIÓN SECCIONAL DE ADUANAS DE BARRANQUILLA - DIVISIÓN DE GESTIÓN ADMINISTRATIVA Y FINANCIERA</v>
          </cell>
        </row>
        <row r="94">
          <cell r="J94" t="str">
            <v xml:space="preserve">DIRECCIÓN SECCIONAL DE ADUANAS DE BARRANQUILLA - DIVISIÓN DE GESTIÓN ADMINISTRATIVA Y FINANCIERA - GRUPO INTERNO DE TRABAJO DE COMERCIALIZACIÓN </v>
          </cell>
        </row>
        <row r="95">
          <cell r="J95" t="str">
            <v xml:space="preserve">DIRECCIÓN SECCIONAL DE ADUANAS DE BARRANQUILLA - DIVISIÓN DE GESTIÓN ADMINISTRATIVA Y FINANCIERA - GRUPO INTERNO DE TRABAJO DE DOCUMENTACIÓN </v>
          </cell>
        </row>
        <row r="96">
          <cell r="J96" t="str">
            <v>DIRECCIÓN SECCIONAL DE ADUANAS DE BARRANQUILLA - DIVISIÓN DE GESTIÓN DE FISCALIZACIÓN</v>
          </cell>
        </row>
        <row r="97">
          <cell r="J97" t="str">
            <v xml:space="preserve">DIRECCIÓN SECCIONAL DE ADUANAS DE BARRANQUILLA - DIVISIÓN DE GESTIÓN DE FISCALIZACIÓN - GRUPO INTERNO DE TRABAJO CONTROL CAMBIARIO </v>
          </cell>
        </row>
        <row r="98">
          <cell r="J98" t="str">
            <v xml:space="preserve">DIRECCIÓN SECCIONAL DE ADUANAS DE BARRANQUILLA - DIVISIÓN DE GESTIÓN DE FISCALIZACIÓN - GRUPO INTERNO DE TRABAJO DE INVESTIGACIONES ADUANERAS I </v>
          </cell>
        </row>
        <row r="99">
          <cell r="J99" t="str">
            <v xml:space="preserve">DIRECCIÓN SECCIONAL DE ADUANAS DE BARRANQUILLA - DIVISIÓN DE GESTIÓN DE FISCALIZACIÓN - GRUPO INTERNO DE TRABAJO DE SECRETARÍA DE FISCALIZACIÓN </v>
          </cell>
        </row>
        <row r="100">
          <cell r="J100" t="str">
            <v>DIRECCIÓN SECCIONAL DE ADUANAS DE BARRANQUILLA - DIVISIÓN DE GESTIÓN DE LA OPERACIÓN ADUANERA</v>
          </cell>
        </row>
        <row r="101">
          <cell r="J101" t="str">
            <v xml:space="preserve">DIRECCIÓN SECCIONAL DE ADUANAS DE BARRANQUILLA - DIVISIÓN DE GESTIÓN DE LA OPERACIÓN ADUANERA - GRUPO INTERNO DE TRABAJO DE CONTROL CARGA Y TRÁNSITOS </v>
          </cell>
        </row>
        <row r="102">
          <cell r="J102" t="str">
            <v xml:space="preserve">DIRECCIÓN SECCIONAL DE ADUANAS DE BARRANQUILLA - DIVISIÓN DE GESTIÓN DE LA OPERACIÓN ADUANERA - GRUPO INTERNO DE TRABAJO DE IMPORTACIONES </v>
          </cell>
        </row>
        <row r="103">
          <cell r="J103" t="str">
            <v xml:space="preserve">DIRECCIÓN SECCIONAL DE ADUANAS DE BARRANQUILLA - DIVISIÓN DE GESTIÓN DE LA OPERACIÓN ADUANERA - GRUPO INTERNO DE TRABAJO DE REGISTRO Y CONTROL USUARIOS ADUANEROS </v>
          </cell>
        </row>
        <row r="104">
          <cell r="J104" t="str">
            <v xml:space="preserve">DIRECCIÓN SECCIONAL DE ADUANAS DE BARRANQUILLA - DIVISIÓN DE GESTIÓN DE LA OPERACIÓN ADUANERA - GRUPO INTERNO DE TRABAJO ZONA FRANCA </v>
          </cell>
        </row>
        <row r="105">
          <cell r="J105" t="str">
            <v>DIRECCIÓN SECCIONAL DE ADUANAS DE BARRANQUILLA - DIVISIÓN DE GESTIÓN DE LIQUIDACIÓN</v>
          </cell>
        </row>
        <row r="106">
          <cell r="J106" t="str">
            <v>DIRECCIÓN SECCIONAL DE ADUANAS DE BARRANQUILLA - DIVISIÓN DE GESTIÓN DE POLICÍA FISCAL Y ADUANERA</v>
          </cell>
        </row>
        <row r="107">
          <cell r="J107" t="str">
            <v>DIRECCIÓN SECCIONAL DE ADUANAS DE BARRANQUILLA - DIVISIÓN DE GESTIÓN JURÍDICA</v>
          </cell>
        </row>
        <row r="108">
          <cell r="J108" t="str">
            <v xml:space="preserve">DIRECCIÓN SECCIONAL DE ADUANAS DE BARRANQUILLA - DIVISIÓN DE GESTIÓN JURÍDICA - GRUPO INTERNO DE TRABAJO DE VÍA GUBERNATIVA </v>
          </cell>
        </row>
        <row r="109">
          <cell r="J109" t="str">
            <v>DIRECCIÓN SECCIONAL DE ADUANAS DE BOGOTÁ - DESPACHO</v>
          </cell>
        </row>
        <row r="110">
          <cell r="J110" t="str">
            <v>DIRECCIÓN SECCIONAL DE ADUANAS DE BOGOTÁ - DIVISIÓN DE GESTIÓN ADMINISTRATIVA Y FINANCIERA</v>
          </cell>
        </row>
        <row r="111">
          <cell r="J111" t="str">
            <v xml:space="preserve">DIRECCIÓN SECCIONAL DE ADUANAS DE BOGOTÁ - DIVISIÓN DE GESTIÓN ADMINISTRATIVA Y FINANCIERA - GRUPO INTERNO DE TRABAJO DE ARCHIVO </v>
          </cell>
        </row>
        <row r="112">
          <cell r="J112" t="str">
            <v xml:space="preserve">DIRECCIÓN SECCIONAL DE ADUANAS DE BOGOTÁ - DIVISIÓN DE GESTIÓN ADMINISTRATIVA Y FINANCIERA - GRUPO INTERNO DE TRABAJO DE COMERCIALIZACIÓN </v>
          </cell>
        </row>
        <row r="113">
          <cell r="J113" t="str">
            <v xml:space="preserve">DIRECCIÓN SECCIONAL DE ADUANAS DE BOGOTÁ - DIVISIÓN DE GESTIÓN ADMINISTRATIVA Y FINANCIERA - GRUPO INTERNO DE TRABAJO DE CORRESPONDENCIA Y NOTIFICACIONES </v>
          </cell>
        </row>
        <row r="114">
          <cell r="J114" t="str">
            <v>DIRECCIÓN SECCIONAL DE ADUANAS DE BOGOTÁ - DIVISIÓN DE GESTIÓN CONTROL CARGA</v>
          </cell>
        </row>
        <row r="115">
          <cell r="J115" t="str">
            <v xml:space="preserve">DIRECCIÓN SECCIONAL DE ADUANAS DE BOGOTÁ - DIVISIÓN DE GESTIÓN CONTROL CARGA - GRUPO INTERNO DE TRABAJO DE TRÁFICO POSTAL Y ENVÍOS URGENTES </v>
          </cell>
        </row>
        <row r="116">
          <cell r="J116" t="str">
            <v>DIRECCIÓN SECCIONAL DE ADUANAS DE BOGOTÁ - DIVISIÓN DE GESTIÓN CONTROL VIAJEROS</v>
          </cell>
        </row>
        <row r="117">
          <cell r="J117" t="str">
            <v>DIRECCIÓN SECCIONAL DE ADUANAS DE BOGOTÁ - DIVISIÓN DE GESTIÓN DE CONTROL CAMBIARIO</v>
          </cell>
        </row>
        <row r="118">
          <cell r="J118" t="str">
            <v xml:space="preserve">DIRECCIÓN SECCIONAL DE ADUANAS DE BOGOTÁ - DIVISIÓN DE GESTIÓN DE CONTROL CAMBIARIO - GRUPO INTERNO DE TRABAJO DE CONTROL A PROFESIONALES DE COMPRA Y VENTA DE DIVISAS </v>
          </cell>
        </row>
        <row r="119">
          <cell r="J119" t="str">
            <v xml:space="preserve">DIRECCIÓN SECCIONAL DE ADUANAS DE BOGOTÁ - DIVISIÓN DE GESTIÓN DE CONTROL CAMBIARIO - GRUPO INTERNO DE TRABAJO DE OTRAS INFRACCIONES CAMBIARIAS I </v>
          </cell>
        </row>
        <row r="120">
          <cell r="J120" t="str">
            <v xml:space="preserve">DIRECCIÓN SECCIONAL DE ADUANAS DE BOGOTÁ - DIVISIÓN DE GESTIÓN DE CONTROL CAMBIARIO - GRUPO INTERNO DE TRABAJO DE SECRETARIA DE CONTROL CAMBIARIO </v>
          </cell>
        </row>
        <row r="121">
          <cell r="J121" t="str">
            <v>DIRECCIÓN SECCIONAL DE ADUANAS DE BOGOTÁ - DIVISIÓN DE GESTIÓN DE FISCALIZACIÓN</v>
          </cell>
        </row>
        <row r="122">
          <cell r="J122" t="str">
            <v xml:space="preserve">DIRECCIÓN SECCIONAL DE ADUANAS DE BOGOTÁ - DIVISIÓN DE GESTIÓN DE FISCALIZACIÓN - GRUPO INTERNO DE TRABAJO DE AUTOMOTORES </v>
          </cell>
        </row>
        <row r="123">
          <cell r="J123" t="str">
            <v xml:space="preserve">DIRECCIÓN SECCIONAL DE ADUANAS DE BOGOTÁ - DIVISIÓN DE GESTIÓN DE FISCALIZACIÓN - GRUPO INTERNO DE TRABAJO DE INVESTIGACIONES ADUANERAS I </v>
          </cell>
        </row>
        <row r="124">
          <cell r="J124" t="str">
            <v xml:space="preserve">DIRECCIÓN SECCIONAL DE ADUANAS DE BOGOTÁ - DIVISIÓN DE GESTIÓN DE FISCALIZACIÓN - GRUPO INTERNO DE TRABAJO DE INVESTIGACIONES ADUANERAS II </v>
          </cell>
        </row>
        <row r="125">
          <cell r="J125" t="str">
            <v xml:space="preserve">DIRECCIÓN SECCIONAL DE ADUANAS DE BOGOTÁ - DIVISIÓN DE GESTIÓN DE FISCALIZACIÓN - GRUPO INTERNO DE TRABAJO DE SECRETARÍA DE FISCALIZACIÓN </v>
          </cell>
        </row>
        <row r="126">
          <cell r="J126" t="str">
            <v xml:space="preserve">DIRECCIÓN SECCIONAL DE ADUANAS DE BOGOTÁ - DIVISIÓN DE GESTIÓN DE FISCALIZACIÓN - GRUPO INTERNO DE TRABAJO DEFINICIÓN DE SITUACIÓN JURÍDICA </v>
          </cell>
        </row>
        <row r="127">
          <cell r="J127" t="str">
            <v>DIRECCIÓN SECCIONAL DE ADUANAS DE BOGOTÁ - DIVISIÓN DE GESTIÓN DE LA OPERACIÓN ADUANERA</v>
          </cell>
        </row>
        <row r="128">
          <cell r="J128" t="str">
            <v xml:space="preserve">DIRECCIÓN SECCIONAL DE ADUANAS DE BOGOTÁ - DIVISIÓN DE GESTIÓN DE LA OPERACIÓN ADUANERA - GRUPO INTERNO DE TRABAJO DE CONTROL GARANTÍAS </v>
          </cell>
        </row>
        <row r="129">
          <cell r="J129" t="str">
            <v xml:space="preserve">DIRECCIÓN SECCIONAL DE ADUANAS DE BOGOTÁ - DIVISIÓN DE GESTIÓN DE LA OPERACIÓN ADUANERA - GRUPO INTERNO DE TRABAJO DE EXPORTACIONES </v>
          </cell>
        </row>
        <row r="130">
          <cell r="J130" t="str">
            <v xml:space="preserve">DIRECCIÓN SECCIONAL DE ADUANAS DE BOGOTÁ - DIVISIÓN DE GESTIÓN DE LA OPERACIÓN ADUANERA - GRUPO INTERNO DE TRABAJO DE IMPORTACIONES </v>
          </cell>
        </row>
        <row r="131">
          <cell r="J131" t="str">
            <v xml:space="preserve">DIRECCIÓN SECCIONAL DE ADUANAS DE BOGOTÁ - DIVISIÓN DE GESTIÓN DE LA OPERACIÓN ADUANERA - GRUPO INTERNO DE TRABAJO DE REGISTRO Y CONTROL USUARIOS ADUANEROS </v>
          </cell>
        </row>
        <row r="132">
          <cell r="J132" t="str">
            <v xml:space="preserve">DIRECCIÓN SECCIONAL DE ADUANAS DE BOGOTÁ - DIVISIÓN DE GESTIÓN DE LA OPERACIÓN ADUANERA - GRUPO INTERNO DE TRABAJO ZONA FRANCA </v>
          </cell>
        </row>
        <row r="133">
          <cell r="J133" t="str">
            <v>DIRECCIÓN SECCIONAL DE ADUANAS DE BOGOTÁ - DIVISIÓN DE GESTIÓN DE LIQUIDACIÓN</v>
          </cell>
        </row>
        <row r="134">
          <cell r="J134" t="str">
            <v xml:space="preserve">DIRECCIÓN SECCIONAL DE ADUANAS DE BOGOTÁ - DIVISIÓN DE GESTIÓN DE LIQUIDACIÓN - GRUPO INTERNO DE TRABAJO FALLO INVESTIGACIONES CAMBIARIAS </v>
          </cell>
        </row>
        <row r="135">
          <cell r="J135" t="str">
            <v>DIRECCIÓN SECCIONAL DE ADUANAS DE BOGOTÁ - DIVISIÓN DE GESTIÓN DE POLICÍA FISCAL Y ADUANERA</v>
          </cell>
        </row>
        <row r="136">
          <cell r="J136" t="str">
            <v>DIRECCIÓN SECCIONAL DE ADUANAS DE BOGOTÁ - DIVISIÓN DE GESTIÓN JURÍDICA</v>
          </cell>
        </row>
        <row r="137">
          <cell r="J137" t="str">
            <v xml:space="preserve">DIRECCIÓN SECCIONAL DE ADUANAS DE BOGOTÁ - DIVISIÓN DE GESTIÓN JURÍDICA - GRUPO INTERNO DE TRABAJO DE REPRESENTACIÓN EXTERNA </v>
          </cell>
        </row>
        <row r="138">
          <cell r="J138" t="str">
            <v>DIRECCIÓN SECCIONAL DE ADUANAS DE BOGOTÁ - DIVISIÓN DE GESTIÓN JURÍDICA - GRUPO INTERNO DE TRABAJO DE UNIDAD PENAL</v>
          </cell>
        </row>
        <row r="139">
          <cell r="J139" t="str">
            <v xml:space="preserve">DIRECCIÓN SECCIONAL DE ADUANAS DE BOGOTÁ - DIVISIÓN DE GESTIÓN JURÍDICA - GRUPO INTERNO DE TRABAJO DE VÍA GUBERNATIVA </v>
          </cell>
        </row>
        <row r="140">
          <cell r="J140" t="str">
            <v>DIRECCIÓN SECCIONAL DE ADUANAS DE CALI - DESPACHO</v>
          </cell>
        </row>
        <row r="141">
          <cell r="J141" t="str">
            <v xml:space="preserve">DIRECCIÓN SECCIONAL DE ADUANAS DE CALI - DESPACHO - GRUPO INTERNO DE TRABAJO DE PERSONAL </v>
          </cell>
        </row>
        <row r="142">
          <cell r="J142" t="str">
            <v>DIRECCIÓN SECCIONAL DE ADUANAS DE CALI - DIVISIÓN DE GESTIÓN ADMINISTRATIVA Y FINANCIERA</v>
          </cell>
        </row>
        <row r="143">
          <cell r="J143" t="str">
            <v xml:space="preserve">DIRECCIÓN SECCIONAL DE ADUANAS DE CALI - DIVISIÓN DE GESTIÓN ADMINISTRATIVA Y FINANCIERA - GRUPO INTERNO DE TRABAJO DE COMERCIALIZACIÓN </v>
          </cell>
        </row>
        <row r="144">
          <cell r="J144" t="str">
            <v xml:space="preserve">DIRECCIÓN SECCIONAL DE ADUANAS DE CALI - DIVISIÓN DE GESTIÓN ADMINISTRATIVA Y FINANCIERA - GRUPO INTERNO DE TRABAJO DE DOCUMENTACIÓN </v>
          </cell>
        </row>
        <row r="145">
          <cell r="J145" t="str">
            <v>DIRECCIÓN SECCIONAL DE ADUANAS DE CALI - DIVISIÓN DE GESTIÓN DE FISCALIZACIÓN</v>
          </cell>
        </row>
        <row r="146">
          <cell r="J146" t="str">
            <v xml:space="preserve">DIRECCIÓN SECCIONAL DE ADUANAS DE CALI - DIVISIÓN DE GESTIÓN DE FISCALIZACIÓN - GRUPO INTERNO DE TRABAJO CONTROL CAMBIARIO </v>
          </cell>
        </row>
        <row r="147">
          <cell r="J147" t="str">
            <v xml:space="preserve">DIRECCIÓN SECCIONAL DE ADUANAS DE CALI - DIVISIÓN DE GESTIÓN DE FISCALIZACIÓN - GRUPO INTERNO DE TRABAJO DE INVESTIGACIONES ADUANERAS I </v>
          </cell>
        </row>
        <row r="148">
          <cell r="J148" t="str">
            <v xml:space="preserve">DIRECCIÓN SECCIONAL DE ADUANAS DE CALI - DIVISIÓN DE GESTIÓN DE FISCALIZACIÓN - GRUPO INTERNO DE TRABAJO DEFINICIÓN DE SITUACIÓN JURÍDICA </v>
          </cell>
        </row>
        <row r="149">
          <cell r="J149" t="str">
            <v>DIRECCIÓN SECCIONAL DE ADUANAS DE CALI - DIVISIÓN DE GESTIÓN DE LA OPERACIÓN ADUANERA</v>
          </cell>
        </row>
        <row r="150">
          <cell r="J150" t="str">
            <v xml:space="preserve">DIRECCIÓN SECCIONAL DE ADUANAS DE CALI - DIVISIÓN DE GESTIÓN DE LA OPERACIÓN ADUANERA - GRUPO INTERNO DE TRABAJO DE CONTROL CARGA Y TRÁNSITOS </v>
          </cell>
        </row>
        <row r="151">
          <cell r="J151" t="str">
            <v xml:space="preserve">DIRECCIÓN SECCIONAL DE ADUANAS DE CALI - DIVISIÓN DE GESTIÓN DE LA OPERACIÓN ADUANERA - GRUPO INTERNO DE TRABAJO DE EXPORTACIONES </v>
          </cell>
        </row>
        <row r="152">
          <cell r="J152" t="str">
            <v xml:space="preserve">DIRECCIÓN SECCIONAL DE ADUANAS DE CALI - DIVISIÓN DE GESTIÓN DE LA OPERACIÓN ADUANERA - GRUPO INTERNO DE TRABAJO DE IMPORTACIONES </v>
          </cell>
        </row>
        <row r="153">
          <cell r="J153" t="str">
            <v xml:space="preserve">DIRECCIÓN SECCIONAL DE ADUANAS DE CALI - DIVISIÓN DE GESTIÓN DE LA OPERACIÓN ADUANERA - GRUPO INTERNO DE TRABAJO DE REGISTRO Y CONTROL USUARIOS ADUANEROS </v>
          </cell>
        </row>
        <row r="154">
          <cell r="J154" t="str">
            <v xml:space="preserve">DIRECCIÓN SECCIONAL DE ADUANAS DE CALI - DIVISIÓN DE GESTIÓN DE LA OPERACIÓN ADUANERA - GRUPO INTERNO DE TRABAJO ZONA FRANCA </v>
          </cell>
        </row>
        <row r="155">
          <cell r="J155" t="str">
            <v>DIRECCIÓN SECCIONAL DE ADUANAS DE CALI - DIVISIÓN DE GESTIÓN DE LIQUIDACIÓN</v>
          </cell>
        </row>
        <row r="156">
          <cell r="J156" t="str">
            <v>DIRECCIÓN SECCIONAL DE ADUANAS DE CALI - DIVISIÓN DE GESTIÓN DE POLICÍA FISCAL Y ADUANERA</v>
          </cell>
        </row>
        <row r="157">
          <cell r="J157" t="str">
            <v>DIRECCIÓN SECCIONAL DE ADUANAS DE CALI - DIVISIÓN DE GESTIÓN JURÍDICA</v>
          </cell>
        </row>
        <row r="158">
          <cell r="J158" t="str">
            <v xml:space="preserve">DIRECCIÓN SECCIONAL DE ADUANAS DE CALI - DIVISIÓN DE GESTIÓN JURÍDICA - GRUPO INTERNO DE TRABAJO DE VÍA GUBERNATIVA </v>
          </cell>
        </row>
        <row r="159">
          <cell r="J159" t="str">
            <v>DIRECCIÓN SECCIONAL DE ADUANAS DE CARTAGENA - DESPACHO</v>
          </cell>
        </row>
        <row r="160">
          <cell r="J160" t="str">
            <v xml:space="preserve">DIRECCIÓN SECCIONAL DE ADUANAS DE CARTAGENA - DESPACHO - GRUPO INTERNO DE TRABAJO DE PERSONAL </v>
          </cell>
        </row>
        <row r="161">
          <cell r="J161" t="str">
            <v>DIRECCIÓN SECCIONAL DE ADUANAS DE CARTAGENA - DIVISIÓN DE GESTIÓN ADMINISTRATIVA Y FINANCIERA</v>
          </cell>
        </row>
        <row r="162">
          <cell r="J162" t="str">
            <v xml:space="preserve">DIRECCIÓN SECCIONAL DE ADUANAS DE CARTAGENA - DIVISIÓN DE GESTIÓN ADMINISTRATIVA Y FINANCIERA - GRUPO INTERNO DE TRABAJO DE COMERCIALIZACIÓN </v>
          </cell>
        </row>
        <row r="163">
          <cell r="J163" t="str">
            <v xml:space="preserve">DIRECCIÓN SECCIONAL DE ADUANAS DE CARTAGENA - DIVISIÓN DE GESTIÓN ADMINISTRATIVA Y FINANCIERA - GRUPO INTERNO DE TRABAJO DE DOCUMENTACIÓN </v>
          </cell>
        </row>
        <row r="164">
          <cell r="J164" t="str">
            <v>DIRECCIÓN SECCIONAL DE ADUANAS DE CARTAGENA - DIVISIÓN DE GESTIÓN DE FISCALIZACIÓN</v>
          </cell>
        </row>
        <row r="165">
          <cell r="J165" t="str">
            <v xml:space="preserve">DIRECCIÓN SECCIONAL DE ADUANAS DE CARTAGENA - DIVISIÓN DE GESTIÓN DE FISCALIZACIÓN - GRUPO INTERNO DE TRABAJO CONTROL CAMBIARIO </v>
          </cell>
        </row>
        <row r="166">
          <cell r="J166" t="str">
            <v xml:space="preserve">DIRECCIÓN SECCIONAL DE ADUANAS DE CARTAGENA - DIVISIÓN DE GESTIÓN DE FISCALIZACIÓN - GRUPO INTERNO DE TRABAJO DE INVESTIGACIONES ADUANERAS I </v>
          </cell>
        </row>
        <row r="167">
          <cell r="J167" t="str">
            <v xml:space="preserve">DIRECCIÓN SECCIONAL DE ADUANAS DE CARTAGENA - DIVISIÓN DE GESTIÓN DE FISCALIZACIÓN - GRUPO INTERNO DE TRABAJO DE SECRETARÍA DE FISCALIZACIÓN </v>
          </cell>
        </row>
        <row r="168">
          <cell r="J168" t="str">
            <v>DIRECCIÓN SECCIONAL DE ADUANAS DE CARTAGENA - DIVISIÓN DE GESTIÓN DE LA OPERACIÓN ADUANERA</v>
          </cell>
        </row>
        <row r="169">
          <cell r="J169" t="str">
            <v xml:space="preserve">DIRECCIÓN SECCIONAL DE ADUANAS DE CARTAGENA - DIVISIÓN DE GESTIÓN DE LA OPERACIÓN ADUANERA - GRUPO INTERNO DE TRABAJO DE CONTROL CARGA Y TRÁNSITOS </v>
          </cell>
        </row>
        <row r="170">
          <cell r="J170" t="str">
            <v xml:space="preserve">DIRECCIÓN SECCIONAL DE ADUANAS DE CARTAGENA - DIVISIÓN DE GESTIÓN DE LA OPERACIÓN ADUANERA - GRUPO INTERNO DE TRABAJO DE EXPORTACIONES </v>
          </cell>
        </row>
        <row r="171">
          <cell r="J171" t="str">
            <v xml:space="preserve">DIRECCIÓN SECCIONAL DE ADUANAS DE CARTAGENA - DIVISIÓN DE GESTIÓN DE LA OPERACIÓN ADUANERA - GRUPO INTERNO DE TRABAJO DE IMPORTACIONES </v>
          </cell>
        </row>
        <row r="172">
          <cell r="J172" t="str">
            <v xml:space="preserve">DIRECCIÓN SECCIONAL DE ADUANAS DE CARTAGENA - DIVISIÓN DE GESTIÓN DE LA OPERACIÓN ADUANERA - GRUPO INTERNO DE TRABAJO ZONA FRANCA </v>
          </cell>
        </row>
        <row r="173">
          <cell r="J173" t="str">
            <v>DIRECCIÓN SECCIONAL DE ADUANAS DE CARTAGENA - DIVISIÓN DE GESTIÓN DE LIQUIDACIÓN</v>
          </cell>
        </row>
        <row r="174">
          <cell r="J174" t="str">
            <v>DIRECCIÓN SECCIONAL DE ADUANAS DE CARTAGENA - DIVISIÓN DE GESTIÓN DE POLICÍA FISCAL Y ADUANERA</v>
          </cell>
        </row>
        <row r="175">
          <cell r="J175" t="str">
            <v>DIRECCIÓN SECCIONAL DE ADUANAS DE CARTAGENA - DIVISIÓN DE GESTIÓN JURÍDICA</v>
          </cell>
        </row>
        <row r="176">
          <cell r="J176" t="str">
            <v>DIRECCIÓN SECCIONAL DE ADUANAS DE CÚCUTA - DESPACHO</v>
          </cell>
        </row>
        <row r="177">
          <cell r="J177" t="str">
            <v xml:space="preserve">DIRECCIÓN SECCIONAL DE ADUANAS DE CÚCUTA - DESPACHO - GRUPO INTERNO DE TRABAJO DE PERSONAL </v>
          </cell>
        </row>
        <row r="178">
          <cell r="J178" t="str">
            <v>DIRECCIÓN SECCIONAL DE ADUANAS DE CÚCUTA - DIVISIÓN DE GESTIÓN ADMINISTRATIVA Y FINANCIERA</v>
          </cell>
        </row>
        <row r="179">
          <cell r="J179" t="str">
            <v xml:space="preserve">DIRECCIÓN SECCIONAL DE ADUANAS DE CÚCUTA - DIVISIÓN DE GESTIÓN ADMINISTRATIVA Y FINANCIERA - GRUPO INTERNO DE TRABAJO DE COMERCIALIZACIÓN </v>
          </cell>
        </row>
        <row r="180">
          <cell r="J180" t="str">
            <v xml:space="preserve">DIRECCIÓN SECCIONAL DE ADUANAS DE CÚCUTA - DIVISIÓN DE GESTIÓN ADMINISTRATIVA Y FINANCIERA - GRUPO INTERNO DE TRABAJO DE DOCUMENTACIÓN </v>
          </cell>
        </row>
        <row r="181">
          <cell r="J181" t="str">
            <v>DIRECCIÓN SECCIONAL DE ADUANAS DE CÚCUTA - DIVISIÓN DE GESTIÓN DE FISCALIZACIÓN</v>
          </cell>
        </row>
        <row r="182">
          <cell r="J182" t="str">
            <v xml:space="preserve">DIRECCIÓN SECCIONAL DE ADUANAS DE CÚCUTA - DIVISIÓN DE GESTIÓN DE FISCALIZACIÓN - GRUPO INTERNO DE TRABAJO CONTROL CAMBIARIO </v>
          </cell>
        </row>
        <row r="183">
          <cell r="J183" t="str">
            <v xml:space="preserve">DIRECCIÓN SECCIONAL DE ADUANAS DE CÚCUTA - DIVISIÓN DE GESTIÓN DE FISCALIZACIÓN - GRUPO INTERNO DE TRABAJO DE INVESTIGACIONES ADUANERAS I </v>
          </cell>
        </row>
        <row r="184">
          <cell r="J184" t="str">
            <v xml:space="preserve">DIRECCIÓN SECCIONAL DE ADUANAS DE CÚCUTA - DIVISIÓN DE GESTIÓN DE FISCALIZACIÓN - GRUPO INTERNO DE TRABAJO DEFINICIÓN DE SITUACIÓN JURÍDICA </v>
          </cell>
        </row>
        <row r="185">
          <cell r="J185" t="str">
            <v>DIRECCIÓN SECCIONAL DE ADUANAS DE CÚCUTA - DIVISIÓN DE GESTIÓN DE LA OPERACIÓN ADUANERA</v>
          </cell>
        </row>
        <row r="186">
          <cell r="J186" t="str">
            <v xml:space="preserve">DIRECCIÓN SECCIONAL DE ADUANAS DE CÚCUTA - DIVISIÓN DE GESTIÓN DE LA OPERACIÓN ADUANERA - GRUPO INTERNO DE TRABAJO DE CONTROL CARGA Y TRÁNSITOS </v>
          </cell>
        </row>
        <row r="187">
          <cell r="J187" t="str">
            <v xml:space="preserve">DIRECCIÓN SECCIONAL DE ADUANAS DE CÚCUTA - DIVISIÓN DE GESTIÓN DE LA OPERACIÓN ADUANERA - GRUPO INTERNO DE TRABAJO DE EXPORTACIONES </v>
          </cell>
        </row>
        <row r="188">
          <cell r="J188" t="str">
            <v xml:space="preserve">DIRECCIÓN SECCIONAL DE ADUANAS DE CÚCUTA - DIVISIÓN DE GESTIÓN DE LA OPERACIÓN ADUANERA - GRUPO INTERNO DE TRABAJO DE IMPORTACIONES </v>
          </cell>
        </row>
        <row r="189">
          <cell r="J189" t="str">
            <v xml:space="preserve">DIRECCIÓN SECCIONAL DE ADUANAS DE CÚCUTA - DIVISIÓN DE GESTIÓN DE LA OPERACIÓN ADUANERA - GRUPO INTERNO DE TRABAJO ZONA FRANCA </v>
          </cell>
        </row>
        <row r="190">
          <cell r="J190" t="str">
            <v>DIRECCIÓN SECCIONAL DE ADUANAS DE CÚCUTA - DIVISIÓN DE GESTIÓN DE LIQUIDACIÓN</v>
          </cell>
        </row>
        <row r="191">
          <cell r="J191" t="str">
            <v>DIRECCIÓN SECCIONAL DE ADUANAS DE CÚCUTA - DIVISIÓN DE GESTIÓN DE POLICÍA FISCAL Y ADUANERA</v>
          </cell>
        </row>
        <row r="192">
          <cell r="J192" t="str">
            <v>DIRECCIÓN SECCIONAL DE ADUANAS DE CÚCUTA - DIVISIÓN DE GESTIÓN JURÍDICA</v>
          </cell>
        </row>
        <row r="193">
          <cell r="J193" t="str">
            <v>DIRECCIÓN SECCIONAL DE ADUANAS DE CÚCUTA - DIVISIÓN DE GESTIÓN JURÍDICA - GRUPO INTERNO DE TRABAJO DE UNIDAD PENAL</v>
          </cell>
        </row>
        <row r="194">
          <cell r="J194" t="str">
            <v>DIRECCIÓN SECCIONAL DE ADUANAS DE MEDELLÍN - DESPACHO</v>
          </cell>
        </row>
        <row r="195">
          <cell r="J195" t="str">
            <v xml:space="preserve">DIRECCIÓN SECCIONAL DE ADUANAS DE MEDELLÍN - DESPACHO - GRUPO INTERNO DE TRABAJO DE PERSONAL </v>
          </cell>
        </row>
        <row r="196">
          <cell r="J196" t="str">
            <v>DIRECCIÓN SECCIONAL DE ADUANAS DE MEDELLÍN - DIVISIÓN DE GESTIÓN ADMINISTRATIVA Y FINANCIERA</v>
          </cell>
        </row>
        <row r="197">
          <cell r="J197" t="str">
            <v xml:space="preserve">DIRECCIÓN SECCIONAL DE ADUANAS DE MEDELLÍN - DIVISIÓN DE GESTIÓN ADMINISTRATIVA Y FINANCIERA - GRUPO INTERNO DE TRABAJO DE COMERCIALIZACIÓN </v>
          </cell>
        </row>
        <row r="198">
          <cell r="J198" t="str">
            <v xml:space="preserve">DIRECCIÓN SECCIONAL DE ADUANAS DE MEDELLÍN - DIVISIÓN DE GESTIÓN ADMINISTRATIVA Y FINANCIERA - GRUPO INTERNO DE TRABAJO DE DOCUMENTACIÓN </v>
          </cell>
        </row>
        <row r="199">
          <cell r="J199" t="str">
            <v>DIRECCIÓN SECCIONAL DE ADUANAS DE MEDELLÍN - DIVISIÓN DE GESTIÓN DE FISCALIZACIÓN</v>
          </cell>
        </row>
        <row r="200">
          <cell r="J200" t="str">
            <v xml:space="preserve">DIRECCIÓN SECCIONAL DE ADUANAS DE MEDELLÍN - DIVISIÓN DE GESTIÓN DE FISCALIZACIÓN - GRUPO INTERNO DE TRABAJO CONTROL CAMBIARIO </v>
          </cell>
        </row>
        <row r="201">
          <cell r="J201" t="str">
            <v xml:space="preserve">DIRECCIÓN SECCIONAL DE ADUANAS DE MEDELLÍN - DIVISIÓN DE GESTIÓN DE FISCALIZACIÓN - GRUPO INTERNO DE TRABAJO DE INVESTIGACIONES ADUANERAS I </v>
          </cell>
        </row>
        <row r="202">
          <cell r="J202" t="str">
            <v>DIRECCIÓN SECCIONAL DE ADUANAS DE MEDELLÍN - DIVISIÓN DE GESTIÓN DE LA OPERACIÓN ADUANERA</v>
          </cell>
        </row>
        <row r="203">
          <cell r="J203" t="str">
            <v xml:space="preserve">DIRECCIÓN SECCIONAL DE ADUANAS DE MEDELLÍN - DIVISIÓN DE GESTIÓN DE LA OPERACIÓN ADUANERA - GRUPO INTERNO DE TRABAJO DE CONTROL CARGA Y TRÁNSITOS </v>
          </cell>
        </row>
        <row r="204">
          <cell r="J204" t="str">
            <v xml:space="preserve">DIRECCIÓN SECCIONAL DE ADUANAS DE MEDELLÍN - DIVISIÓN DE GESTIÓN DE LA OPERACIÓN ADUANERA - GRUPO INTERNO DE TRABAJO DE EXPORTACIONES </v>
          </cell>
        </row>
        <row r="205">
          <cell r="J205" t="str">
            <v xml:space="preserve">DIRECCIÓN SECCIONAL DE ADUANAS DE MEDELLÍN - DIVISIÓN DE GESTIÓN DE LA OPERACIÓN ADUANERA - GRUPO INTERNO DE TRABAJO DE IMPORTACIONES </v>
          </cell>
        </row>
        <row r="206">
          <cell r="J206" t="str">
            <v xml:space="preserve">DIRECCIÓN SECCIONAL DE ADUANAS DE MEDELLÍN - DIVISIÓN DE GESTIÓN DE LA OPERACIÓN ADUANERA - GRUPO INTERNO DE TRABAJO ZONA FRANCA </v>
          </cell>
        </row>
        <row r="207">
          <cell r="J207" t="str">
            <v>DIRECCIÓN SECCIONAL DE ADUANAS DE MEDELLÍN - DIVISIÓN DE GESTIÓN DE LIQUIDACIÓN</v>
          </cell>
        </row>
        <row r="208">
          <cell r="J208" t="str">
            <v>DIRECCIÓN SECCIONAL DE ADUANAS DE MEDELLÍN - DIVISIÓN DE GESTIÓN DE POLICÍA FISCAL Y ADUANERA</v>
          </cell>
        </row>
        <row r="209">
          <cell r="J209" t="str">
            <v>DIRECCIÓN SECCIONAL DE ADUANAS DE MEDELLÍN - DIVISIÓN DE GESTIÓN JURÍDICA</v>
          </cell>
        </row>
        <row r="210">
          <cell r="J210" t="str">
            <v xml:space="preserve">DIRECCIÓN SECCIONAL DE ADUANAS DE MEDELLÍN - DIVISIÓN DE GESTIÓN JURÍDICA - GRUPO INTERNO DE TRABAJO DE VÍA GUBERNATIVA </v>
          </cell>
        </row>
        <row r="211">
          <cell r="J211" t="str">
            <v>DIRECCIÓN SECCIONAL DE IMPUESTOS DE BARRANQUILLA - DESPACHO</v>
          </cell>
        </row>
        <row r="212">
          <cell r="J212" t="str">
            <v xml:space="preserve">DIRECCIÓN SECCIONAL DE IMPUESTOS DE BARRANQUILLA - DESPACHO - GRUPO INTERNO DE TRABAJO DE DOCUMENTACIÓN </v>
          </cell>
        </row>
        <row r="213">
          <cell r="J213" t="str">
            <v xml:space="preserve">DIRECCIÓN SECCIONAL DE IMPUESTOS DE BARRANQUILLA - DESPACHO - GRUPO INTERNO DE TRABAJO DE PERSONAL </v>
          </cell>
        </row>
        <row r="214">
          <cell r="J214" t="str">
            <v>DIRECCIÓN SECCIONAL DE IMPUESTOS DE BARRANQUILLA - DIVISIÓN DE GESTIÓN DE ASISTENCIA AL CLIENTE</v>
          </cell>
        </row>
        <row r="215">
          <cell r="J215" t="str">
            <v xml:space="preserve">DIRECCIÓN SECCIONAL DE IMPUESTOS DE BARRANQUILLA - DIVISIÓN DE GESTIÓN DE ASISTENCIA AL CLIENTE - GRUPO INTERNO DE TRABAJO DE ASISTENCIA TECNOLÓGICA </v>
          </cell>
        </row>
        <row r="216">
          <cell r="J216" t="str">
            <v>DIRECCIÓN SECCIONAL DE IMPUESTOS DE BARRANQUILLA - DIVISIÓN DE GESTIÓN DE ASISTENCIA AL CLIENTE - PUNTO DE CONTACTO SEDE NORTE</v>
          </cell>
        </row>
        <row r="217">
          <cell r="J217" t="str">
            <v>DIRECCIÓN SECCIONAL DE IMPUESTOS DE BARRANQUILLA - DIVISIÓN DE GESTIÓN DE COBRANZAS</v>
          </cell>
        </row>
        <row r="218">
          <cell r="J218" t="str">
            <v xml:space="preserve">DIRECCIÓN SECCIONAL DE IMPUESTOS DE BARRANQUILLA - DIVISIÓN DE GESTIÓN DE COBRANZAS - GRUPO INTERNO DE TRABAJO DE COACTIVA I </v>
          </cell>
        </row>
        <row r="219">
          <cell r="J219" t="str">
            <v xml:space="preserve">DIRECCIÓN SECCIONAL DE IMPUESTOS DE BARRANQUILLA - DIVISIÓN DE GESTIÓN DE COBRANZAS - GRUPO INTERNO DE TRABAJO DE PERSUASIVA I </v>
          </cell>
        </row>
        <row r="220">
          <cell r="J220" t="str">
            <v xml:space="preserve">DIRECCIÓN SECCIONAL DE IMPUESTOS DE BARRANQUILLA - DIVISIÓN DE GESTIÓN DE COBRANZAS - GRUPO INTERNO DE TRABAJO DE REPRESENTACIÓN EXTERNA DE COBRANZAS </v>
          </cell>
        </row>
        <row r="221">
          <cell r="J221" t="str">
            <v xml:space="preserve">DIRECCIÓN SECCIONAL DE IMPUESTOS DE BARRANQUILLA - DIVISIÓN DE GESTIÓN DE COBRANZAS - GRUPO INTERNO DE TRABAJO DE SECRETARÍA DE COBRANZAS </v>
          </cell>
        </row>
        <row r="222">
          <cell r="J222" t="str">
            <v>DIRECCIÓN SECCIONAL DE IMPUESTOS DE BARRANQUILLA - DIVISIÓN DE GESTIÓN DE FISCALIZACIÓN</v>
          </cell>
        </row>
        <row r="223">
          <cell r="J223" t="str">
            <v>DIRECCIÓN SECCIONAL DE IMPUESTOS DE BARRANQUILLA - DIVISIÓN DE GESTIÓN DE FISCALIZACIÓN - GRUPO INTERNO DE TRABAJO DE AUDITORIA TRIBUTARIA I</v>
          </cell>
        </row>
        <row r="224">
          <cell r="J224" t="str">
            <v xml:space="preserve">DIRECCIÓN SECCIONAL DE IMPUESTOS DE BARRANQUILLA - DIVISIÓN DE GESTIÓN DE FISCALIZACIÓN - GRUPO INTERNO DE TRABAJO DE CONTROL A OBLIGACIONES FORMALES </v>
          </cell>
        </row>
        <row r="225">
          <cell r="J225" t="str">
            <v>DIRECCIÓN SECCIONAL DE IMPUESTOS DE BARRANQUILLA - DIVISIÓN DE GESTIÓN DE LIQUIDACIÓN</v>
          </cell>
        </row>
        <row r="226">
          <cell r="J226" t="str">
            <v>DIRECCIÓN SECCIONAL DE IMPUESTOS DE BARRANQUILLA - DIVISIÓN DE GESTIÓN DE RECAUDO</v>
          </cell>
        </row>
        <row r="227">
          <cell r="J227" t="str">
            <v>DIRECCIÓN SECCIONAL DE IMPUESTOS DE BARRANQUILLA - DIVISIÓN DE GESTIÓN DE RECAUDO - GRUPO INTERNO DE TRABAJO DE CONTABILIDAD Y CONTROL DE OBLIGACIONES</v>
          </cell>
        </row>
        <row r="228">
          <cell r="J228" t="str">
            <v xml:space="preserve">DIRECCIÓN SECCIONAL DE IMPUESTOS DE BARRANQUILLA - DIVISIÓN DE GESTIÓN DE RECAUDO - GRUPO INTERNO DE TRABAJO DE DEVOLUCIONES </v>
          </cell>
        </row>
        <row r="229">
          <cell r="J229" t="str">
            <v>DIRECCIÓN SECCIONAL DE IMPUESTOS DE BARRANQUILLA - DIVISIÓN DE GESTIÓN JURÍDICA</v>
          </cell>
        </row>
        <row r="230">
          <cell r="J230" t="str">
            <v>DIRECCIÓN SECCIONAL DE IMPUESTOS DE BARRANQUILLA - DIVISIÓN DE GESTIÓN JURÍDICA - GRUPO INTERNO DE TRABAJO DE UNIDAD PENAL</v>
          </cell>
        </row>
        <row r="231">
          <cell r="J231" t="str">
            <v xml:space="preserve">DIRECCIÓN SECCIONAL DE IMPUESTOS DE BARRANQUILLA - DIVISIÓN DE GESTIÓN JURÍDICA - GRUPO INTERNO DE TRABAJO DE VÍA GUBERNATIVA </v>
          </cell>
        </row>
        <row r="232">
          <cell r="J232" t="str">
            <v>DIRECCIÓN SECCIONAL DE IMPUESTOS DE BOGOTÁ - DESPACHO</v>
          </cell>
        </row>
        <row r="233">
          <cell r="J233" t="str">
            <v>DIRECCIÓN SECCIONAL DE IMPUESTOS DE BOGOTÁ - DIVISIÓN DE GESTIÓN ADMINISTRATIVA Y FINANCIERA</v>
          </cell>
        </row>
        <row r="234">
          <cell r="J234" t="str">
            <v xml:space="preserve">DIRECCIÓN SECCIONAL DE IMPUESTOS DE BOGOTÁ - DIVISIÓN DE GESTIÓN ADMINISTRATIVA Y FINANCIERA - GRUPO INTERNO DE TRABAJO DE DOCUMENTACIÓN </v>
          </cell>
        </row>
        <row r="235">
          <cell r="J235" t="str">
            <v>DIRECCIÓN SECCIONAL DE IMPUESTOS DE BOGOTÁ - DIVISIÓN DE GESTIÓN DE ASISTENCIA AL CLIENTE</v>
          </cell>
        </row>
        <row r="236">
          <cell r="J236" t="str">
            <v xml:space="preserve">DIRECCIÓN SECCIONAL DE IMPUESTOS DE BOGOTÁ - DIVISIÓN DE GESTIÓN DE ASISTENCIA AL CLIENTE - GRUPO INTERNO DE TRABAJO DE ASISTENCIA TECNOLÓGICA </v>
          </cell>
        </row>
        <row r="237">
          <cell r="J237" t="str">
            <v xml:space="preserve">DIRECCIÓN SECCIONAL DE IMPUESTOS DE BOGOTÁ - DIVISIÓN DE GESTIÓN DE ASISTENCIA AL CLIENTE - GRUPO INTERNO DE TRABAJO DE GESTIÓN CONTROL Y SERVICIO </v>
          </cell>
        </row>
        <row r="238">
          <cell r="J238" t="str">
            <v>DIRECCIÓN SECCIONAL DE IMPUESTOS DE BOGOTÁ - DIVISIÓN DE GESTIÓN DE ASISTENCIA AL CLIENTE - PUNTO DE CONTACTO ADUANA DE BOGOTÁ</v>
          </cell>
        </row>
        <row r="239">
          <cell r="J239" t="str">
            <v>DIRECCIÓN SECCIONAL DE IMPUESTOS DE BOGOTÁ - DIVISIÓN DE GESTIÓN DE ASISTENCIA AL CLIENTE - PUNTO DE CONTACTO AMÉRICAS</v>
          </cell>
        </row>
        <row r="240">
          <cell r="J240" t="str">
            <v>DIRECCIÓN SECCIONAL DE IMPUESTOS DE BOGOTÁ - DIVISIÓN DE GESTIÓN DE ASISTENCIA AL CLIENTE - PUNTO DE CONTACTO BIMA</v>
          </cell>
        </row>
        <row r="241">
          <cell r="J241" t="str">
            <v>DIRECCIÓN SECCIONAL DE IMPUESTOS DE BOGOTÁ - DIVISIÓN DE GESTIÓN DE ASISTENCIA AL CLIENTE - PUNTO DE CONTACTO BOSA</v>
          </cell>
        </row>
        <row r="242">
          <cell r="J242" t="str">
            <v>DIRECCIÓN SECCIONAL DE IMPUESTOS DE BOGOTÁ - DIVISIÓN DE GESTIÓN DE ASISTENCIA AL CLIENTE - PUNTO DE CONTACTO CALLE 26</v>
          </cell>
        </row>
        <row r="243">
          <cell r="J243" t="str">
            <v>DIRECCIÓN SECCIONAL DE IMPUESTOS DE BOGOTÁ - DIVISIÓN DE GESTIÓN DE ASISTENCIA AL CLIENTE - PUNTO DE CONTACTO CALLE 75</v>
          </cell>
        </row>
        <row r="244">
          <cell r="J244" t="str">
            <v xml:space="preserve">DIRECCIÓN SECCIONAL DE IMPUESTOS DE BOGOTÁ - DIVISIÓN DE GESTIÓN DE ASISTENCIA AL CLIENTE - PUNTO DE CONTACTO CARRERA 30 </v>
          </cell>
        </row>
        <row r="245">
          <cell r="J245" t="str">
            <v>DIRECCIÓN SECCIONAL DE IMPUESTOS DE BOGOTÁ - DIVISIÓN DE GESTIÓN DE ASISTENCIA AL CLIENTE - PUNTO DE CONTACTO CENTRO</v>
          </cell>
        </row>
        <row r="246">
          <cell r="J246" t="str">
            <v>DIRECCIÓN SECCIONAL DE IMPUESTOS DE BOGOTÁ - DIVISIÓN DE GESTIÓN DE ASISTENCIA AL CLIENTE - PUNTO DE CONTACTO SUBA</v>
          </cell>
        </row>
        <row r="247">
          <cell r="J247" t="str">
            <v>DIRECCIÓN SECCIONAL DE IMPUESTOS DE BOGOTÁ - DIVISIÓN DE GESTIÓN DE COBRANZAS</v>
          </cell>
        </row>
        <row r="248">
          <cell r="J248" t="str">
            <v xml:space="preserve">DIRECCIÓN SECCIONAL DE IMPUESTOS DE BOGOTÁ - DIVISIÓN DE GESTIÓN DE COBRANZAS - GRUPO INTERNO DE TRABAJO DE COACTIVA I </v>
          </cell>
        </row>
        <row r="249">
          <cell r="J249" t="str">
            <v xml:space="preserve">DIRECCIÓN SECCIONAL DE IMPUESTOS DE BOGOTÁ - DIVISIÓN DE GESTIÓN DE COBRANZAS - GRUPO INTERNO DE TRABAJO DE COACTIVA II </v>
          </cell>
        </row>
        <row r="250">
          <cell r="J250" t="str">
            <v xml:space="preserve">DIRECCIÓN SECCIONAL DE IMPUESTOS DE BOGOTÁ - DIVISIÓN DE GESTIÓN DE COBRANZAS - GRUPO INTERNO DE TRABAJO DE DEPURACIÓN DE CARTERA </v>
          </cell>
        </row>
        <row r="251">
          <cell r="J251" t="str">
            <v xml:space="preserve">DIRECCIÓN SECCIONAL DE IMPUESTOS DE BOGOTÁ - DIVISIÓN DE GESTIÓN DE COBRANZAS - GRUPO INTERNO DE TRABAJO DE FACILIDADES DE PAGO </v>
          </cell>
        </row>
        <row r="252">
          <cell r="J252" t="str">
            <v xml:space="preserve">DIRECCIÓN SECCIONAL DE IMPUESTOS DE BOGOTÁ - DIVISIÓN DE GESTIÓN DE COBRANZAS - GRUPO INTERNO DE TRABAJO DE PERSUASIVA I </v>
          </cell>
        </row>
        <row r="253">
          <cell r="J253" t="str">
            <v xml:space="preserve">DIRECCIÓN SECCIONAL DE IMPUESTOS DE BOGOTÁ - DIVISIÓN DE GESTIÓN DE COBRANZAS - GRUPO INTERNO DE TRABAJO DE PERSUASIVA II </v>
          </cell>
        </row>
        <row r="254">
          <cell r="J254" t="str">
            <v xml:space="preserve">DIRECCIÓN SECCIONAL DE IMPUESTOS DE BOGOTÁ - DIVISIÓN DE GESTIÓN DE COBRANZAS - GRUPO INTERNO DE TRABAJO DE PERSUASIVA III </v>
          </cell>
        </row>
        <row r="255">
          <cell r="J255" t="str">
            <v xml:space="preserve">DIRECCIÓN SECCIONAL DE IMPUESTOS DE BOGOTÁ - DIVISIÓN DE GESTIÓN DE COBRANZAS - GRUPO INTERNO DE TRABAJO DE REPRESENTACIÓN EXTERNA DE COBRANZAS </v>
          </cell>
        </row>
        <row r="256">
          <cell r="J256" t="str">
            <v xml:space="preserve">DIRECCIÓN SECCIONAL DE IMPUESTOS DE BOGOTÁ - DIVISIÓN DE GESTIÓN DE COBRANZAS - GRUPO INTERNO DE TRABAJO DE SECRETARÍA DE COBRANZAS </v>
          </cell>
        </row>
        <row r="257">
          <cell r="J257" t="str">
            <v>DIRECCIÓN SECCIONAL DE IMPUESTOS DE BOGOTÁ - DIVISIÓN DE GESTIÓN DE FISCALIZACIÓN PARA NO OBLIGADOS A LLEVAR CONTABILIDAD</v>
          </cell>
        </row>
        <row r="258">
          <cell r="J258" t="str">
            <v>DIRECCIÓN SECCIONAL DE IMPUESTOS DE BOGOTÁ - DIVISIÓN DE GESTIÓN DE FISCALIZACIÓN PARA NO OBLIGADOS A LLEVAR CONTABILIDAD - GRUPO INTERNO DE TRABAJO DE AUDITORIA TRIBUTARIA I</v>
          </cell>
        </row>
        <row r="259">
          <cell r="J259" t="str">
            <v xml:space="preserve">DIRECCIÓN SECCIONAL DE IMPUESTOS DE BOGOTÁ - DIVISIÓN DE GESTIÓN DE FISCALIZACIÓN PARA NO OBLIGADOS A LLEVAR CONTABILIDAD - GRUPO INTERNO DE TRABAJO DE AUDITORIA TRIBUTARIA II </v>
          </cell>
        </row>
        <row r="260">
          <cell r="J260" t="str">
            <v>DIRECCIÓN SECCIONAL DE IMPUESTOS DE BOGOTÁ - DIVISIÓN DE GESTIÓN DE FISCALIZACIÓN PARA NO OBLIGADOS A LLEVAR CONTABILIDAD - GRUPO INTERNO DE TRABAJO DE AUDITORIA TRIBUTARIA III</v>
          </cell>
        </row>
        <row r="261">
          <cell r="J261" t="str">
            <v>DIRECCIÓN SECCIONAL DE IMPUESTOS DE BOGOTÁ - DIVISIÓN DE GESTIÓN DE FISCALIZACIÓN PARA NO OBLIGADOS A LLEVAR CONTABILIDAD - GRUPO INTERNO DE TRABAJO DE AUDITORIA TRIBUTARIA IV</v>
          </cell>
        </row>
        <row r="262">
          <cell r="J262" t="str">
            <v xml:space="preserve">DIRECCIÓN SECCIONAL DE IMPUESTOS DE BOGOTÁ - DIVISIÓN DE GESTIÓN DE FISCALIZACIÓN PARA NO OBLIGADOS A LLEVAR CONTABILIDAD - GRUPO INTERNO DE TRABAJO DE CONTROL A OBLIGACIONES FORMALES </v>
          </cell>
        </row>
        <row r="263">
          <cell r="J263" t="str">
            <v xml:space="preserve">DIRECCIÓN SECCIONAL DE IMPUESTOS DE BOGOTÁ - DIVISIÓN DE GESTIÓN DE FISCALIZACIÓN PARA NO OBLIGADOS A LLEVAR CONTABILIDAD - GRUPO INTERNO DE TRABAJO DE SECRETARÍA DE FISCALIZACIÓN </v>
          </cell>
        </row>
        <row r="264">
          <cell r="J264" t="str">
            <v>DIRECCIÓN SECCIONAL DE IMPUESTOS DE BOGOTÁ - DIVISIÓN DE GESTIÓN DE FISCALIZACIÓN PARA OBLIGADOS A LLEVAR CONTABILIDAD</v>
          </cell>
        </row>
        <row r="265">
          <cell r="J265" t="str">
            <v>DIRECCIÓN SECCIONAL DE IMPUESTOS DE BOGOTÁ - DIVISIÓN DE GESTIÓN DE FISCALIZACIÓN PARA OBLIGADOS A LLEVAR CONTABILIDAD - GRUPO INTERNO DE TRABAJO DE AUDITORIA TRIBUTARIA I</v>
          </cell>
        </row>
        <row r="266">
          <cell r="J266" t="str">
            <v xml:space="preserve">DIRECCIÓN SECCIONAL DE IMPUESTOS DE BOGOTÁ - DIVISIÓN DE GESTIÓN DE FISCALIZACIÓN PARA OBLIGADOS A LLEVAR CONTABILIDAD - GRUPO INTERNO DE TRABAJO DE AUDITORIA TRIBUTARIA II </v>
          </cell>
        </row>
        <row r="267">
          <cell r="J267" t="str">
            <v>DIRECCIÓN SECCIONAL DE IMPUESTOS DE BOGOTÁ - DIVISIÓN DE GESTIÓN DE FISCALIZACIÓN PARA OBLIGADOS A LLEVAR CONTABILIDAD - GRUPO INTERNO DE TRABAJO DE AUDITORIA TRIBUTARIA III</v>
          </cell>
        </row>
        <row r="268">
          <cell r="J268" t="str">
            <v>DIRECCIÓN SECCIONAL DE IMPUESTOS DE BOGOTÁ - DIVISIÓN DE GESTIÓN DE FISCALIZACIÓN PARA OBLIGADOS A LLEVAR CONTABILIDAD - GRUPO INTERNO DE TRABAJO DE AUDITORIA TRIBUTARIA IV</v>
          </cell>
        </row>
        <row r="269">
          <cell r="J269" t="str">
            <v xml:space="preserve">DIRECCIÓN SECCIONAL DE IMPUESTOS DE BOGOTÁ - DIVISIÓN DE GESTIÓN DE FISCALIZACIÓN PARA OBLIGADOS A LLEVAR CONTABILIDAD - GRUPO INTERNO DE TRABAJO DE CONTROL A OBLIGACIONES FORMALES </v>
          </cell>
        </row>
        <row r="270">
          <cell r="J270" t="str">
            <v xml:space="preserve">DIRECCIÓN SECCIONAL DE IMPUESTOS DE BOGOTÁ - DIVISIÓN DE GESTIÓN DE FISCALIZACIÓN PARA OBLIGADOS A LLEVAR CONTABILIDAD - GRUPO INTERNO DE TRABAJO DE SECRETARÍA DE FISCALIZACIÓN </v>
          </cell>
        </row>
        <row r="271">
          <cell r="J271" t="str">
            <v>DIRECCIÓN SECCIONAL DE IMPUESTOS DE BOGOTÁ - DIVISIÓN DE GESTIÓN DE LIQUIDACIÓN</v>
          </cell>
        </row>
        <row r="272">
          <cell r="J272" t="str">
            <v xml:space="preserve">DIRECCIÓN SECCIONAL DE IMPUESTOS DE BOGOTÁ - DIVISIÓN DE GESTIÓN DE LIQUIDACIÓN - GRUPO INTERNO DE TRABAJO DE DETERMINACIONES OFICIALES </v>
          </cell>
        </row>
        <row r="273">
          <cell r="J273" t="str">
            <v xml:space="preserve">DIRECCIÓN SECCIONAL DE IMPUESTOS DE BOGOTÁ - DIVISIÓN DE GESTIÓN DE LIQUIDACIÓN - GRUPO INTERNO DE TRABAJO DE RÉGIMEN SANCIONATORIO </v>
          </cell>
        </row>
        <row r="274">
          <cell r="J274" t="str">
            <v xml:space="preserve">DIRECCIÓN SECCIONAL DE IMPUESTOS DE BOGOTÁ - DIVISIÓN DE GESTIÓN DE LIQUIDACIÓN - GRUPO INTERNO DE TRABAJO DE SECRETARÍA DE LIQUIDACIÓN </v>
          </cell>
        </row>
        <row r="275">
          <cell r="J275" t="str">
            <v>DIRECCIÓN SECCIONAL DE IMPUESTOS DE BOGOTÁ - DIVISIÓN DE GESTIÓN DE RECAUDO</v>
          </cell>
        </row>
        <row r="276">
          <cell r="J276" t="str">
            <v xml:space="preserve">DIRECCIÓN SECCIONAL DE IMPUESTOS DE BOGOTÁ - DIVISIÓN DE GESTIÓN DE RECAUDO - GRUPO INTERNO DE TRABAJO DE CONTABILIDAD </v>
          </cell>
        </row>
        <row r="277">
          <cell r="J277" t="str">
            <v xml:space="preserve">DIRECCIÓN SECCIONAL DE IMPUESTOS DE BOGOTÁ - DIVISIÓN DE GESTIÓN DE RECAUDO - GRUPO INTERNO DE TRABAJO DE CONTROL DE OBLIGACIONES </v>
          </cell>
        </row>
        <row r="278">
          <cell r="J278" t="str">
            <v xml:space="preserve">DIRECCIÓN SECCIONAL DE IMPUESTOS DE BOGOTÁ - DIVISIÓN DE GESTIÓN DE RECAUDO - GRUPO INTERNO DE TRABAJO DE DEVOLUCIONES PERSONAS JURÍDICAS </v>
          </cell>
        </row>
        <row r="279">
          <cell r="J279" t="str">
            <v xml:space="preserve">DIRECCIÓN SECCIONAL DE IMPUESTOS DE BOGOTÁ - DIVISIÓN DE GESTIÓN DE RECAUDO - GRUPO INTERNO DE TRABAJO DE DEVOLUCIONES PERSONAS NATURALES </v>
          </cell>
        </row>
        <row r="280">
          <cell r="J280" t="str">
            <v>DIRECCIÓN SECCIONAL DE IMPUESTOS DE BOGOTÁ - DIVISIÓN DE GESTIÓN JURÍDICA</v>
          </cell>
        </row>
        <row r="281">
          <cell r="J281" t="str">
            <v xml:space="preserve">DIRECCIÓN SECCIONAL DE IMPUESTOS DE BOGOTÁ - DIVISIÓN DE GESTIÓN JURÍDICA - GRUPO INTERNO DE TRABAJO DE REPRESENTACIÓN EXTERNA </v>
          </cell>
        </row>
        <row r="282">
          <cell r="J282" t="str">
            <v xml:space="preserve">DIRECCIÓN SECCIONAL DE IMPUESTOS DE BOGOTÁ - DIVISIÓN DE GESTIÓN JURÍDICA - GRUPO INTERNO DE TRABAJO DE SECRETARÍA JURÍDICA </v>
          </cell>
        </row>
        <row r="283">
          <cell r="J283" t="str">
            <v>DIRECCIÓN SECCIONAL DE IMPUESTOS DE BOGOTÁ - DIVISIÓN DE GESTIÓN JURÍDICA - GRUPO INTERNO DE TRABAJO DE UNIDAD PENAL</v>
          </cell>
        </row>
        <row r="284">
          <cell r="J284" t="str">
            <v xml:space="preserve">DIRECCIÓN SECCIONAL DE IMPUESTOS DE BOGOTÁ - DIVISIÓN DE GESTIÓN JURÍDICA - GRUPO INTERNO DE TRABAJO DE VÍA GUBERNATIVA </v>
          </cell>
        </row>
        <row r="285">
          <cell r="J285" t="str">
            <v>DIRECCIÓN SECCIONAL DE IMPUESTOS DE CALI - DESPACHO</v>
          </cell>
        </row>
        <row r="286">
          <cell r="J286" t="str">
            <v xml:space="preserve">DIRECCIÓN SECCIONAL DE IMPUESTOS DE CALI - DESPACHO - GRUPO INTERNO DE TRABAJO DE DOCUMENTACIÓN </v>
          </cell>
        </row>
        <row r="287">
          <cell r="J287" t="str">
            <v xml:space="preserve">DIRECCIÓN SECCIONAL DE IMPUESTOS DE CALI - DESPACHO - GRUPO INTERNO DE TRABAJO DE PERSONAL </v>
          </cell>
        </row>
        <row r="288">
          <cell r="J288" t="str">
            <v>DIRECCIÓN SECCIONAL DE IMPUESTOS DE CALI - DIVISIÓN DE GESTIÓN DE ASISTENCIA AL CLIENTE</v>
          </cell>
        </row>
        <row r="289">
          <cell r="J289" t="str">
            <v xml:space="preserve">DIRECCIÓN SECCIONAL DE IMPUESTOS DE CALI - DIVISIÓN DE GESTIÓN DE ASISTENCIA AL CLIENTE - GRUPO INTERNO DE TRABAJO DE ASISTENCIA TECNOLÓGICA </v>
          </cell>
        </row>
        <row r="290">
          <cell r="J290" t="str">
            <v xml:space="preserve">DIRECCIÓN SECCIONAL DE IMPUESTOS DE CALI - DIVISIÓN DE GESTIÓN DE ASISTENCIA AL CLIENTE - PUNTO DE CONTACTO CALI CENTRO </v>
          </cell>
        </row>
        <row r="291">
          <cell r="J291" t="str">
            <v>DIRECCIÓN SECCIONAL DE IMPUESTOS DE CALI - DIVISIÓN DE GESTIÓN DE COBRANZAS</v>
          </cell>
        </row>
        <row r="292">
          <cell r="J292" t="str">
            <v xml:space="preserve">DIRECCIÓN SECCIONAL DE IMPUESTOS DE CALI - DIVISIÓN DE GESTIÓN DE COBRANZAS - GRUPO INTERNO DE TRABAJO DE COACTIVA I </v>
          </cell>
        </row>
        <row r="293">
          <cell r="J293" t="str">
            <v xml:space="preserve">DIRECCIÓN SECCIONAL DE IMPUESTOS DE CALI - DIVISIÓN DE GESTIÓN DE COBRANZAS - GRUPO INTERNO DE TRABAJO DE PERSUASIVA I </v>
          </cell>
        </row>
        <row r="294">
          <cell r="J294" t="str">
            <v xml:space="preserve">DIRECCIÓN SECCIONAL DE IMPUESTOS DE CALI - DIVISIÓN DE GESTIÓN DE COBRANZAS - GRUPO INTERNO DE TRABAJO DE REPRESENTACIÓN EXTERNA DE COBRANZAS </v>
          </cell>
        </row>
        <row r="295">
          <cell r="J295" t="str">
            <v xml:space="preserve">DIRECCIÓN SECCIONAL DE IMPUESTOS DE CALI - DIVISIÓN DE GESTIÓN DE COBRANZAS - GRUPO INTERNO DE TRABAJO DE SECRETARÍA DE COBRANZAS </v>
          </cell>
        </row>
        <row r="296">
          <cell r="J296" t="str">
            <v>DIRECCIÓN SECCIONAL DE IMPUESTOS DE CALI - DIVISIÓN DE GESTIÓN DE FISCALIZACIÓN</v>
          </cell>
        </row>
        <row r="297">
          <cell r="J297" t="str">
            <v>DIRECCIÓN SECCIONAL DE IMPUESTOS DE CALI - DIVISIÓN DE GESTIÓN DE FISCALIZACIÓN - GRUPO INTERNO DE TRABAJO DE AUDITORIA TRIBUTARIA I</v>
          </cell>
        </row>
        <row r="298">
          <cell r="J298" t="str">
            <v xml:space="preserve">DIRECCIÓN SECCIONAL DE IMPUESTOS DE CALI - DIVISIÓN DE GESTIÓN DE FISCALIZACIÓN - GRUPO INTERNO DE TRABAJO DE AUDITORIA TRIBUTARIA II </v>
          </cell>
        </row>
        <row r="299">
          <cell r="J299" t="str">
            <v xml:space="preserve">DIRECCIÓN SECCIONAL DE IMPUESTOS DE CALI - DIVISIÓN DE GESTIÓN DE FISCALIZACIÓN - GRUPO INTERNO DE TRABAJO DE CONTROL A OBLIGACIONES FORMALES </v>
          </cell>
        </row>
        <row r="300">
          <cell r="J300" t="str">
            <v>DIRECCIÓN SECCIONAL DE IMPUESTOS DE CALI - DIVISIÓN DE GESTIÓN DE LIQUIDACIÓN</v>
          </cell>
        </row>
        <row r="301">
          <cell r="J301" t="str">
            <v>DIRECCIÓN SECCIONAL DE IMPUESTOS DE CALI - DIVISIÓN DE GESTIÓN DE RECAUDO</v>
          </cell>
        </row>
        <row r="302">
          <cell r="J302" t="str">
            <v>DIRECCIÓN SECCIONAL DE IMPUESTOS DE CALI - DIVISIÓN DE GESTIÓN DE RECAUDO - GRUPO INTERNO DE TRABAJO DE CONTABILIDAD Y CONTROL DE OBLIGACIONES</v>
          </cell>
        </row>
        <row r="303">
          <cell r="J303" t="str">
            <v xml:space="preserve">DIRECCIÓN SECCIONAL DE IMPUESTOS DE CALI - DIVISIÓN DE GESTIÓN DE RECAUDO - GRUPO INTERNO DE TRABAJO DE DEVOLUCIONES </v>
          </cell>
        </row>
        <row r="304">
          <cell r="J304" t="str">
            <v>DIRECCIÓN SECCIONAL DE IMPUESTOS DE CALI - DIVISIÓN DE GESTIÓN JURÍDICA</v>
          </cell>
        </row>
        <row r="305">
          <cell r="J305" t="str">
            <v>DIRECCIÓN SECCIONAL DE IMPUESTOS DE CALI - DIVISIÓN DE GESTIÓN JURÍDICA - GRUPO INTERNO DE TRABAJO DE UNIDAD PENAL</v>
          </cell>
        </row>
        <row r="306">
          <cell r="J306" t="str">
            <v xml:space="preserve">DIRECCIÓN SECCIONAL DE IMPUESTOS DE CALI - DIVISIÓN DE GESTIÓN JURÍDICA - GRUPO INTERNO DE TRABAJO DE VÍA GUBERNATIVA </v>
          </cell>
        </row>
        <row r="307">
          <cell r="J307" t="str">
            <v>DIRECCIÓN SECCIONAL DE IMPUESTOS DE CARTAGENA - DESPACHO</v>
          </cell>
        </row>
        <row r="308">
          <cell r="J308" t="str">
            <v xml:space="preserve">DIRECCIÓN SECCIONAL DE IMPUESTOS DE CARTAGENA - DESPACHO - GRUPO INTERNO DE TRABAJO DE DOCUMENTACIÓN </v>
          </cell>
        </row>
        <row r="309">
          <cell r="J309" t="str">
            <v xml:space="preserve">DIRECCIÓN SECCIONAL DE IMPUESTOS DE CARTAGENA - DESPACHO - GRUPO INTERNO DE TRABAJO DE PERSONAL </v>
          </cell>
        </row>
        <row r="310">
          <cell r="J310" t="str">
            <v>DIRECCIÓN SECCIONAL DE IMPUESTOS DE CARTAGENA - DIVISIÓN DE GESTIÓN DE ASISTENCIA AL CLIENTE</v>
          </cell>
        </row>
        <row r="311">
          <cell r="J311" t="str">
            <v>DIRECCIÓN SECCIONAL DE IMPUESTOS DE CARTAGENA - DIVISIÓN DE GESTIÓN DE FISCALIZACIÓN</v>
          </cell>
        </row>
        <row r="312">
          <cell r="J312" t="str">
            <v>DIRECCIÓN SECCIONAL DE IMPUESTOS DE CARTAGENA - DIVISIÓN DE GESTIÓN DE FISCALIZACIÓN - GRUPO INTERNO DE TRABAJO DE AUDITORIA TRIBUTARIA I</v>
          </cell>
        </row>
        <row r="313">
          <cell r="J313" t="str">
            <v>DIRECCIÓN SECCIONAL DE IMPUESTOS DE CARTAGENA - DIVISIÓN DE GESTIÓN DE LIQUIDACIÓN</v>
          </cell>
        </row>
        <row r="314">
          <cell r="J314" t="str">
            <v>DIRECCIÓN SECCIONAL DE IMPUESTOS DE CARTAGENA - DIVISIÓN DE GESTIÓN DE RECAUDO Y COBRANZAS</v>
          </cell>
        </row>
        <row r="315">
          <cell r="J315" t="str">
            <v xml:space="preserve">DIRECCIÓN SECCIONAL DE IMPUESTOS DE CARTAGENA - DIVISIÓN DE GESTIÓN DE RECAUDO Y COBRANZAS - GRUPO INTERNO DE TRABAJO DE DEVOLUCIONES </v>
          </cell>
        </row>
        <row r="316">
          <cell r="J316" t="str">
            <v xml:space="preserve">DIRECCIÓN SECCIONAL DE IMPUESTOS DE CARTAGENA - DIVISIÓN DE GESTIÓN DE RECAUDO Y COBRANZAS - GRUPO INTERNO DE TRABAJO DE GESTIÓN DE COBRANZAS </v>
          </cell>
        </row>
        <row r="317">
          <cell r="J317" t="str">
            <v xml:space="preserve">DIRECCIÓN SECCIONAL DE IMPUESTOS DE CARTAGENA - DIVISIÓN DE GESTIÓN DE RECAUDO Y COBRANZAS - GRUPO INTERNO DE TRABAJO DE GESTIÓN DE RECAUDACIÓN </v>
          </cell>
        </row>
        <row r="318">
          <cell r="J318" t="str">
            <v xml:space="preserve">DIRECCIÓN SECCIONAL DE IMPUESTOS DE CARTAGENA - DIVISIÓN DE GESTIÓN DE RECAUDO Y COBRANZAS - GRUPO INTERNO DE TRABAJO DE SECRETARÍA DE COBRANZAS </v>
          </cell>
        </row>
        <row r="319">
          <cell r="J319" t="str">
            <v>DIRECCIÓN SECCIONAL DE IMPUESTOS DE CARTAGENA - DIVISIÓN DE GESTIÓN JURÍDICA</v>
          </cell>
        </row>
        <row r="320">
          <cell r="J320" t="str">
            <v>DIRECCIÓN SECCIONAL DE IMPUESTOS DE CÚCUTA - DESPACHO</v>
          </cell>
        </row>
        <row r="321">
          <cell r="J321" t="str">
            <v xml:space="preserve">DIRECCIÓN SECCIONAL DE IMPUESTOS DE CÚCUTA - DESPACHO - GRUPO INTERNO DE TRABAJO DE DOCUMENTACIÓN </v>
          </cell>
        </row>
        <row r="322">
          <cell r="J322" t="str">
            <v xml:space="preserve">DIRECCIÓN SECCIONAL DE IMPUESTOS DE CÚCUTA - DESPACHO - GRUPO INTERNO DE TRABAJO DE PERSONAL </v>
          </cell>
        </row>
        <row r="323">
          <cell r="J323" t="str">
            <v>DIRECCIÓN SECCIONAL DE IMPUESTOS DE CÚCUTA - DIVISIÓN DE GESTIÓN DE ASISTENCIA AL CLIENTE</v>
          </cell>
        </row>
        <row r="324">
          <cell r="J324" t="str">
            <v>DIRECCIÓN SECCIONAL DE IMPUESTOS DE CÚCUTA - DIVISIÓN DE GESTIÓN DE FISCALIZACIÓN</v>
          </cell>
        </row>
        <row r="325">
          <cell r="J325" t="str">
            <v>DIRECCIÓN SECCIONAL DE IMPUESTOS DE CÚCUTA - DIVISIÓN DE GESTIÓN DE FISCALIZACIÓN - GRUPO INTERNO DE TRABAJO DE AUDITORIA TRIBUTARIA I</v>
          </cell>
        </row>
        <row r="326">
          <cell r="J326" t="str">
            <v>DIRECCIÓN SECCIONAL DE IMPUESTOS DE CÚCUTA - DIVISIÓN DE GESTIÓN DE LIQUIDACIÓN</v>
          </cell>
        </row>
        <row r="327">
          <cell r="J327" t="str">
            <v>DIRECCIÓN SECCIONAL DE IMPUESTOS DE CÚCUTA - DIVISIÓN DE GESTIÓN DE RECAUDO Y COBRANZAS</v>
          </cell>
        </row>
        <row r="328">
          <cell r="J328" t="str">
            <v xml:space="preserve">DIRECCIÓN SECCIONAL DE IMPUESTOS DE CÚCUTA - DIVISIÓN DE GESTIÓN DE RECAUDO Y COBRANZAS - GRUPO INTERNO DE TRABAJO DE DEVOLUCIONES </v>
          </cell>
        </row>
        <row r="329">
          <cell r="J329" t="str">
            <v xml:space="preserve">DIRECCIÓN SECCIONAL DE IMPUESTOS DE CÚCUTA - DIVISIÓN DE GESTIÓN DE RECAUDO Y COBRANZAS - GRUPO INTERNO DE TRABAJO DE GESTIÓN DE COBRANZAS </v>
          </cell>
        </row>
        <row r="330">
          <cell r="J330" t="str">
            <v xml:space="preserve">DIRECCIÓN SECCIONAL DE IMPUESTOS DE CÚCUTA - DIVISIÓN DE GESTIÓN DE RECAUDO Y COBRANZAS - GRUPO INTERNO DE TRABAJO DE GESTIÓN DE RECAUDACIÓN </v>
          </cell>
        </row>
        <row r="331">
          <cell r="J331" t="str">
            <v>DIRECCIÓN SECCIONAL DE IMPUESTOS DE CÚCUTA - DIVISIÓN DE GESTIÓN JURÍDICA</v>
          </cell>
        </row>
        <row r="332">
          <cell r="J332" t="str">
            <v>DIRECCIÓN SECCIONAL DE IMPUESTOS DE GRANDES CONTRIBUYENTES - DESPACHO</v>
          </cell>
        </row>
        <row r="333">
          <cell r="J333" t="str">
            <v xml:space="preserve">DIRECCIÓN SECCIONAL DE IMPUESTOS DE GRANDES CONTRIBUYENTES - DESPACHO - GRUPO INTERNO DE TRABAJO DE DOCUMENTACIÓN </v>
          </cell>
        </row>
        <row r="334">
          <cell r="J334" t="str">
            <v xml:space="preserve">DIRECCIÓN SECCIONAL DE IMPUESTOS DE GRANDES CONTRIBUYENTES - DESPACHO - GRUPO INTERNO DE TRABAJO DE GESTIÓN DE ASISTENCIA AL CLIENTE </v>
          </cell>
        </row>
        <row r="335">
          <cell r="J335" t="str">
            <v>DIRECCIÓN SECCIONAL DE IMPUESTOS DE GRANDES CONTRIBUYENTES - DIVISIÓN DE GESTIÓN DE COBRANZAS</v>
          </cell>
        </row>
        <row r="336">
          <cell r="J336" t="str">
            <v xml:space="preserve">DIRECCIÓN SECCIONAL DE IMPUESTOS DE GRANDES CONTRIBUYENTES - DIVISIÓN DE GESTIÓN DE COBRANZAS - GRUPO INTERNO DE TRABAJO DE PERSUASIVA I </v>
          </cell>
        </row>
        <row r="337">
          <cell r="J337" t="str">
            <v>DIRECCIÓN SECCIONAL DE IMPUESTOS DE GRANDES CONTRIBUYENTES - DIVISIÓN DE GESTIÓN DE FISCALIZACIÓN</v>
          </cell>
        </row>
        <row r="338">
          <cell r="J338" t="str">
            <v xml:space="preserve">DIRECCIÓN SECCIONAL DE IMPUESTOS DE GRANDES CONTRIBUYENTES - DIVISIÓN DE GESTIÓN DE FISCALIZACIÓN - GRUPO INTERNO DE TRABAJO DE AUDITORIA ESPECIALIZADA SECTOR COMERCIO </v>
          </cell>
        </row>
        <row r="339">
          <cell r="J339" t="str">
            <v xml:space="preserve">DIRECCIÓN SECCIONAL DE IMPUESTOS DE GRANDES CONTRIBUYENTES - DIVISIÓN DE GESTIÓN DE FISCALIZACIÓN - GRUPO INTERNO DE TRABAJO DE AUDITORIA ESPECIALIZADA SECTOR MANUFACTURERO, HIDROCARBUROS, MINERÍA Y QUÍMICOS </v>
          </cell>
        </row>
        <row r="340">
          <cell r="J340" t="str">
            <v xml:space="preserve">DIRECCIÓN SECCIONAL DE IMPUESTOS DE GRANDES CONTRIBUYENTES - DIVISIÓN DE GESTIÓN DE FISCALIZACIÓN - GRUPO INTERNO DE TRABAJO DE AUDITORIA ESPECIALIZADA SECTOR SERVICIOS Y OPERACIONES FINANCIERAS </v>
          </cell>
        </row>
        <row r="341">
          <cell r="J341" t="str">
            <v xml:space="preserve">DIRECCIÓN SECCIONAL DE IMPUESTOS DE GRANDES CONTRIBUYENTES - DIVISIÓN DE GESTIÓN DE FISCALIZACIÓN - GRUPO INTERNO DE TRABAJO DE SECRETARÍA DE FISCALIZACIÓN </v>
          </cell>
        </row>
        <row r="342">
          <cell r="J342" t="str">
            <v>DIRECCIÓN SECCIONAL DE IMPUESTOS DE GRANDES CONTRIBUYENTES - DIVISIÓN DE GESTIÓN DE LIQUIDACIÓN</v>
          </cell>
        </row>
        <row r="343">
          <cell r="J343" t="str">
            <v xml:space="preserve">DIRECCIÓN SECCIONAL DE IMPUESTOS DE GRANDES CONTRIBUYENTES - DIVISIÓN DE GESTIÓN DE LIQUIDACIÓN - GRUPO INTERNO DE TRABAJO DE DETERMINACIONES OFICIALES </v>
          </cell>
        </row>
        <row r="344">
          <cell r="J344" t="str">
            <v>DIRECCIÓN SECCIONAL DE IMPUESTOS DE GRANDES CONTRIBUYENTES - DIVISIÓN DE GESTIÓN DE RECAUDO</v>
          </cell>
        </row>
        <row r="345">
          <cell r="J345" t="str">
            <v>DIRECCIÓN SECCIONAL DE IMPUESTOS DE GRANDES CONTRIBUYENTES - DIVISIÓN DE GESTIÓN JURÍDICA</v>
          </cell>
        </row>
        <row r="346">
          <cell r="J346" t="str">
            <v>DIRECCIÓN SECCIONAL DE IMPUESTOS DE MEDELLÍN - DESPACHO</v>
          </cell>
        </row>
        <row r="347">
          <cell r="J347" t="str">
            <v xml:space="preserve">DIRECCIÓN SECCIONAL DE IMPUESTOS DE MEDELLÍN - DESPACHO - GRUPO INTERNO DE TRABAJO DE DOCUMENTACIÓN </v>
          </cell>
        </row>
        <row r="348">
          <cell r="J348" t="str">
            <v xml:space="preserve">DIRECCIÓN SECCIONAL DE IMPUESTOS DE MEDELLÍN - DESPACHO - GRUPO INTERNO DE TRABAJO DE PERSONAL </v>
          </cell>
        </row>
        <row r="349">
          <cell r="J349" t="str">
            <v>DIRECCIÓN SECCIONAL DE IMPUESTOS DE MEDELLÍN - DIVISIÓN DE GESTIÓN DE ASISTENCIA AL CLIENTE</v>
          </cell>
        </row>
        <row r="350">
          <cell r="J350" t="str">
            <v xml:space="preserve">DIRECCIÓN SECCIONAL DE IMPUESTOS DE MEDELLÍN - DIVISIÓN DE GESTIÓN DE ASISTENCIA AL CLIENTE - GRUPO INTERNO DE TRABAJO DE ASISTENCIA TECNOLÓGICA </v>
          </cell>
        </row>
        <row r="351">
          <cell r="J351" t="str">
            <v xml:space="preserve">DIRECCIÓN SECCIONAL DE IMPUESTOS DE MEDELLÍN - DIVISIÓN DE GESTIÓN DE ASISTENCIA AL CLIENTE - PUNTO DE CONTACTO ALPUJARRA </v>
          </cell>
        </row>
        <row r="352">
          <cell r="J352" t="str">
            <v>DIRECCIÓN SECCIONAL DE IMPUESTOS DE MEDELLÍN - DIVISIÓN DE GESTIÓN DE ASISTENCIA AL CLIENTE - PUNTO DE CONTACTO SEDE ANTIGUA ADUANA</v>
          </cell>
        </row>
        <row r="353">
          <cell r="J353" t="str">
            <v>DIRECCIÓN SECCIONAL DE IMPUESTOS DE MEDELLÍN - DIVISIÓN DE GESTIÓN DE ASISTENCIA AL CLIENTE - PUNTO DE CONTACTO SEDE CAMPESTRE</v>
          </cell>
        </row>
        <row r="354">
          <cell r="J354" t="str">
            <v>DIRECCIÓN SECCIONAL DE IMPUESTOS DE MEDELLÍN - DIVISIÓN DE GESTIÓN DE COBRANZAS</v>
          </cell>
        </row>
        <row r="355">
          <cell r="J355" t="str">
            <v xml:space="preserve">DIRECCIÓN SECCIONAL DE IMPUESTOS DE MEDELLÍN - DIVISIÓN DE GESTIÓN DE COBRANZAS - GRUPO INTERNO DE TRABAJO DE COACTIVA I </v>
          </cell>
        </row>
        <row r="356">
          <cell r="J356" t="str">
            <v xml:space="preserve">DIRECCIÓN SECCIONAL DE IMPUESTOS DE MEDELLÍN - DIVISIÓN DE GESTIÓN DE COBRANZAS - GRUPO INTERNO DE TRABAJO DE PERSUASIVA I </v>
          </cell>
        </row>
        <row r="357">
          <cell r="J357" t="str">
            <v xml:space="preserve">DIRECCIÓN SECCIONAL DE IMPUESTOS DE MEDELLÍN - DIVISIÓN DE GESTIÓN DE COBRANZAS - GRUPO INTERNO DE TRABAJO DE REPRESENTACIÓN EXTERNA DE COBRANZAS </v>
          </cell>
        </row>
        <row r="358">
          <cell r="J358" t="str">
            <v xml:space="preserve">DIRECCIÓN SECCIONAL DE IMPUESTOS DE MEDELLÍN - DIVISIÓN DE GESTIÓN DE COBRANZAS - GRUPO INTERNO DE TRABAJO DE SECRETARÍA DE COBRANZAS </v>
          </cell>
        </row>
        <row r="359">
          <cell r="J359" t="str">
            <v>DIRECCIÓN SECCIONAL DE IMPUESTOS DE MEDELLÍN - DIVISIÓN DE GESTIÓN DE FISCALIZACIÓN</v>
          </cell>
        </row>
        <row r="360">
          <cell r="J360" t="str">
            <v>DIRECCIÓN SECCIONAL DE IMPUESTOS DE MEDELLÍN - DIVISIÓN DE GESTIÓN DE FISCALIZACIÓN - GRUPO INTERNO DE TRABAJO DE AUDITORIA TRIBUTARIA I</v>
          </cell>
        </row>
        <row r="361">
          <cell r="J361" t="str">
            <v xml:space="preserve">DIRECCIÓN SECCIONAL DE IMPUESTOS DE MEDELLÍN - DIVISIÓN DE GESTIÓN DE FISCALIZACIÓN - GRUPO INTERNO DE TRABAJO DE AUDITORIA TRIBUTARIA II </v>
          </cell>
        </row>
        <row r="362">
          <cell r="J362" t="str">
            <v xml:space="preserve">DIRECCIÓN SECCIONAL DE IMPUESTOS DE MEDELLÍN - DIVISIÓN DE GESTIÓN DE FISCALIZACIÓN - GRUPO INTERNO DE TRABAJO DE CONTROL A OBLIGACIONES FORMALES </v>
          </cell>
        </row>
        <row r="363">
          <cell r="J363" t="str">
            <v>DIRECCIÓN SECCIONAL DE IMPUESTOS DE MEDELLÍN - DIVISIÓN DE GESTIÓN DE LIQUIDACIÓN</v>
          </cell>
        </row>
        <row r="364">
          <cell r="J364" t="str">
            <v>DIRECCIÓN SECCIONAL DE IMPUESTOS DE MEDELLÍN - DIVISIÓN DE GESTIÓN DE RECAUDO</v>
          </cell>
        </row>
        <row r="365">
          <cell r="J365" t="str">
            <v xml:space="preserve">DIRECCIÓN SECCIONAL DE IMPUESTOS DE MEDELLÍN - DIVISIÓN DE GESTIÓN DE RECAUDO - GRUPO INTERNO DE TRABAJO DE CONTABILIDAD </v>
          </cell>
        </row>
        <row r="366">
          <cell r="J366" t="str">
            <v xml:space="preserve">DIRECCIÓN SECCIONAL DE IMPUESTOS DE MEDELLÍN - DIVISIÓN DE GESTIÓN DE RECAUDO - GRUPO INTERNO DE TRABAJO DE CONTROL DE OBLIGACIONES </v>
          </cell>
        </row>
        <row r="367">
          <cell r="J367" t="str">
            <v xml:space="preserve">DIRECCIÓN SECCIONAL DE IMPUESTOS DE MEDELLÍN - DIVISIÓN DE GESTIÓN DE RECAUDO - GRUPO INTERNO DE TRABAJO DE DEVOLUCIONES </v>
          </cell>
        </row>
        <row r="368">
          <cell r="J368" t="str">
            <v>DIRECCIÓN SECCIONAL DE IMPUESTOS DE MEDELLÍN - DIVISIÓN DE GESTIÓN JURÍDICA</v>
          </cell>
        </row>
        <row r="369">
          <cell r="J369" t="str">
            <v>DIRECCIÓN SECCIONAL DE IMPUESTOS DE MEDELLÍN - DIVISIÓN DE GESTIÓN JURÍDICA - GRUPO INTERNO DE TRABAJO DE UNIDAD PENAL</v>
          </cell>
        </row>
        <row r="370">
          <cell r="J370" t="str">
            <v xml:space="preserve">DIRECCIÓN SECCIONAL DE IMPUESTOS DE MEDELLÍN - DIVISIÓN DE GESTIÓN JURÍDICA - GRUPO INTERNO DE TRABAJO DE VÍA GUBERNATIVA </v>
          </cell>
        </row>
        <row r="371">
          <cell r="J371" t="str">
            <v>DIRECCIÓN SECCIONAL DE IMPUESTOS Y ADUANAS DE ARAUCA - DESPACHO</v>
          </cell>
        </row>
        <row r="372">
          <cell r="J372" t="str">
            <v xml:space="preserve">DIRECCIÓN SECCIONAL DE IMPUESTOS Y ADUANAS DE ARAUCA - DESPACHO - GRUPO INTERNO DE TRABAJO DE GESTIÓN DE ASISTENCIA AL CLIENTE </v>
          </cell>
        </row>
        <row r="373">
          <cell r="J373" t="str">
            <v>DIRECCIÓN SECCIONAL DE IMPUESTOS Y ADUANAS DE ARAUCA - DIVISIÓN DE GESTIÓN ADMINISTRATIVA Y FINANCIERA</v>
          </cell>
        </row>
        <row r="374">
          <cell r="J374" t="str">
            <v>DIRECCIÓN SECCIONAL DE IMPUESTOS Y ADUANAS DE ARAUCA - DIVISIÓN DE GESTIÓN DE FISCALIZACIÓN</v>
          </cell>
        </row>
        <row r="375">
          <cell r="J375" t="str">
            <v>DIRECCIÓN SECCIONAL DE IMPUESTOS Y ADUANAS DE ARAUCA - DIVISIÓN DE GESTIÓN DE FISCALIZACIÓN - GRUPO INTERNO DE TRABAJO DE AUDITORIA TRIBUTARIA I</v>
          </cell>
        </row>
        <row r="376">
          <cell r="J376" t="str">
            <v>DIRECCIÓN SECCIONAL DE IMPUESTOS Y ADUANAS DE ARAUCA - DIVISIÓN DE GESTIÓN DE LA OPERACIÓN ADUANERA</v>
          </cell>
        </row>
        <row r="377">
          <cell r="J377" t="str">
            <v>DIRECCIÓN SECCIONAL DE IMPUESTOS Y ADUANAS DE ARAUCA - DIVISIÓN DE GESTIÓN DE LIQUIDACIÓN</v>
          </cell>
        </row>
        <row r="378">
          <cell r="J378" t="str">
            <v>DIRECCIÓN SECCIONAL DE IMPUESTOS Y ADUANAS DE ARAUCA - DIVISIÓN DE GESTIÓN DE RECAUDO Y COBRANZAS</v>
          </cell>
        </row>
        <row r="379">
          <cell r="J379" t="str">
            <v>DIRECCIÓN SECCIONAL DE IMPUESTOS Y ADUANAS DE ARMENIA - DESPACHO</v>
          </cell>
        </row>
        <row r="380">
          <cell r="J380" t="str">
            <v xml:space="preserve">DIRECCIÓN SECCIONAL DE IMPUESTOS Y ADUANAS DE ARMENIA - DESPACHO - GRUPO INTERNO DE TRABAJO DE GESTIÓN JURÍDICA </v>
          </cell>
        </row>
        <row r="381">
          <cell r="J381" t="str">
            <v>DIRECCIÓN SECCIONAL DE IMPUESTOS Y ADUANAS DE ARMENIA - DIVISIÓN DE GESTIÓN ADMINISTRATIVA Y FINANCIERA</v>
          </cell>
        </row>
        <row r="382">
          <cell r="J382" t="str">
            <v>DIRECCIÓN SECCIONAL DE IMPUESTOS Y ADUANAS DE ARMENIA - DIVISIÓN DE GESTIÓN DE ASISTENCIA AL CLIENTE</v>
          </cell>
        </row>
        <row r="383">
          <cell r="J383" t="str">
            <v>DIRECCIÓN SECCIONAL DE IMPUESTOS Y ADUANAS DE ARMENIA - DIVISIÓN DE GESTIÓN DE FISCALIZACIÓN</v>
          </cell>
        </row>
        <row r="384">
          <cell r="J384" t="str">
            <v>DIRECCIÓN SECCIONAL DE IMPUESTOS Y ADUANAS DE ARMENIA - DIVISIÓN DE GESTIÓN DE FISCALIZACIÓN - GRUPO INTERNO DE TRABAJO DE AUDITORIA TRIBUTARIA I</v>
          </cell>
        </row>
        <row r="385">
          <cell r="J385" t="str">
            <v xml:space="preserve">DIRECCIÓN SECCIONAL DE IMPUESTOS Y ADUANAS DE ARMENIA - DIVISIÓN DE GESTIÓN DE FISCALIZACIÓN - GRUPO INTERNO DE TRABAJO DE INVESTIGACIONES ADUANERAS I </v>
          </cell>
        </row>
        <row r="386">
          <cell r="J386" t="str">
            <v>DIRECCIÓN SECCIONAL DE IMPUESTOS Y ADUANAS DE ARMENIA - DIVISIÓN DE GESTIÓN DE LA OPERACIÓN ADUANERA</v>
          </cell>
        </row>
        <row r="387">
          <cell r="J387" t="str">
            <v>DIRECCIÓN SECCIONAL DE IMPUESTOS Y ADUANAS DE ARMENIA - DIVISIÓN DE GESTIÓN DE LIQUIDACIÓN</v>
          </cell>
        </row>
        <row r="388">
          <cell r="J388" t="str">
            <v>DIRECCIÓN SECCIONAL DE IMPUESTOS Y ADUANAS DE ARMENIA - DIVISIÓN DE GESTIÓN DE RECAUDO Y COBRANZAS</v>
          </cell>
        </row>
        <row r="389">
          <cell r="J389" t="str">
            <v xml:space="preserve">DIRECCIÓN SECCIONAL DE IMPUESTOS Y ADUANAS DE ARMENIA - DIVISIÓN DE GESTIÓN DE RECAUDO Y COBRANZAS - GRUPO INTERNO DE TRABAJO DE GESTIÓN DE COBRANZAS </v>
          </cell>
        </row>
        <row r="390">
          <cell r="J390" t="str">
            <v>DIRECCIÓN SECCIONAL DE IMPUESTOS Y ADUANAS DE BARRANCABERMEJA - DESPACHO</v>
          </cell>
        </row>
        <row r="391">
          <cell r="J391" t="str">
            <v>DIRECCIÓN SECCIONAL DE IMPUESTOS Y ADUANAS DE BARRANCABERMEJA - DIVISIÓN DE GESTIÓN ADMINISTRATIVA Y FINANCIERA</v>
          </cell>
        </row>
        <row r="392">
          <cell r="J392" t="str">
            <v>DIRECCIÓN SECCIONAL DE IMPUESTOS Y ADUANAS DE BARRANCABERMEJA - DIVISIÓN DE GESTIÓN DE ASISTENCIA AL CLIENTE</v>
          </cell>
        </row>
        <row r="393">
          <cell r="J393" t="str">
            <v>DIRECCIÓN SECCIONAL DE IMPUESTOS Y ADUANAS DE BARRANCABERMEJA - DIVISIÓN DE GESTIÓN DE FISCALIZACIÓN</v>
          </cell>
        </row>
        <row r="394">
          <cell r="J394" t="str">
            <v>DIRECCIÓN SECCIONAL DE IMPUESTOS Y ADUANAS DE BARRANCABERMEJA - DIVISIÓN DE GESTIÓN DE LIQUIDACIÓN</v>
          </cell>
        </row>
        <row r="395">
          <cell r="J395" t="str">
            <v>DIRECCIÓN SECCIONAL DE IMPUESTOS Y ADUANAS DE BARRANCABERMEJA - DIVISIÓN DE GESTIÓN DE RECAUDO Y COBRANZAS</v>
          </cell>
        </row>
        <row r="396">
          <cell r="J396" t="str">
            <v>DIRECCIÓN SECCIONAL DE IMPUESTOS Y ADUANAS DE BUCARAMANGA - DESPACHO</v>
          </cell>
        </row>
        <row r="397">
          <cell r="J397" t="str">
            <v xml:space="preserve">DIRECCIÓN SECCIONAL DE IMPUESTOS Y ADUANAS DE BUCARAMANGA - DESPACHO - GRUPO INTERNO DE TRABAJO DE PERSONAL </v>
          </cell>
        </row>
        <row r="398">
          <cell r="J398" t="str">
            <v>DIRECCIÓN SECCIONAL DE IMPUESTOS Y ADUANAS DE BUCARAMANGA - DIVISIÓN DE GESTIÓN ADMINISTRATIVA Y FINANCIERA</v>
          </cell>
        </row>
        <row r="399">
          <cell r="J399" t="str">
            <v xml:space="preserve">DIRECCIÓN SECCIONAL DE IMPUESTOS Y ADUANAS DE BUCARAMANGA - DIVISIÓN DE GESTIÓN ADMINISTRATIVA Y FINANCIERA - GRUPO INTERNO DE TRABAJO DE COMERCIALIZACIÓN </v>
          </cell>
        </row>
        <row r="400">
          <cell r="J400" t="str">
            <v xml:space="preserve">DIRECCIÓN SECCIONAL DE IMPUESTOS Y ADUANAS DE BUCARAMANGA - DIVISIÓN DE GESTIÓN ADMINISTRATIVA Y FINANCIERA - GRUPO INTERNO DE TRABAJO DE DOCUMENTACIÓN </v>
          </cell>
        </row>
        <row r="401">
          <cell r="J401" t="str">
            <v>DIRECCIÓN SECCIONAL DE IMPUESTOS Y ADUANAS DE BUCARAMANGA - DIVISIÓN DE GESTIÓN DE ASISTENCIA AL CLIENTE</v>
          </cell>
        </row>
        <row r="402">
          <cell r="J402" t="str">
            <v xml:space="preserve">DIRECCIÓN SECCIONAL DE IMPUESTOS Y ADUANAS DE BUCARAMANGA - DIVISIÓN DE GESTIÓN DE ASISTENCIA AL CLIENTE - GRUPO INTERNO DE TRABAJO DE ASISTENCIA TECNOLÓGICA </v>
          </cell>
        </row>
        <row r="403">
          <cell r="J403" t="str">
            <v>DIRECCIÓN SECCIONAL DE IMPUESTOS Y ADUANAS DE BUCARAMANGA - DIVISIÓN DE GESTIÓN DE FISCALIZACIÓN</v>
          </cell>
        </row>
        <row r="404">
          <cell r="J404" t="str">
            <v>DIRECCIÓN SECCIONAL DE IMPUESTOS Y ADUANAS DE BUCARAMANGA - DIVISIÓN DE GESTIÓN DE FISCALIZACIÓN - GRUPO INTERNO DE TRABAJO DE AUDITORIA TRIBUTARIA I</v>
          </cell>
        </row>
        <row r="405">
          <cell r="J405" t="str">
            <v xml:space="preserve">DIRECCIÓN SECCIONAL DE IMPUESTOS Y ADUANAS DE BUCARAMANGA - DIVISIÓN DE GESTIÓN DE FISCALIZACIÓN - GRUPO INTERNO DE TRABAJO DE CONTROL A OBLIGACIONES FORMALES </v>
          </cell>
        </row>
        <row r="406">
          <cell r="J406" t="str">
            <v xml:space="preserve">DIRECCIÓN SECCIONAL DE IMPUESTOS Y ADUANAS DE BUCARAMANGA - DIVISIÓN DE GESTIÓN DE FISCALIZACIÓN - GRUPO INTERNO DE TRABAJO DE INVESTIGACIONES ADUANERAS Y CONTROL CAMBIARIO </v>
          </cell>
        </row>
        <row r="407">
          <cell r="J407" t="str">
            <v xml:space="preserve">DIRECCIÓN SECCIONAL DE IMPUESTOS Y ADUANAS DE BUCARAMANGA - DIVISIÓN DE GESTIÓN DE FISCALIZACIÓN - GRUPO INTERNO DE TRABAJO DE SECRETARÍA DE FISCALIZACIÓN </v>
          </cell>
        </row>
        <row r="408">
          <cell r="J408" t="str">
            <v>DIRECCIÓN SECCIONAL DE IMPUESTOS Y ADUANAS DE BUCARAMANGA - DIVISIÓN DE GESTIÓN DE LA OPERACIÓN ADUANERA</v>
          </cell>
        </row>
        <row r="409">
          <cell r="J409" t="str">
            <v>DIRECCIÓN SECCIONAL DE IMPUESTOS Y ADUANAS DE BUCARAMANGA - DIVISIÓN DE GESTIÓN DE LIQUIDACIÓN</v>
          </cell>
        </row>
        <row r="410">
          <cell r="J410" t="str">
            <v>DIRECCIÓN SECCIONAL DE IMPUESTOS Y ADUANAS DE BUCARAMANGA - DIVISIÓN DE GESTIÓN DE POLICÍA FISCAL Y ADUANERA</v>
          </cell>
        </row>
        <row r="411">
          <cell r="J411" t="str">
            <v>DIRECCIÓN SECCIONAL DE IMPUESTOS Y ADUANAS DE BUCARAMANGA - DIVISIÓN DE GESTIÓN DE RECAUDO Y COBRANZAS</v>
          </cell>
        </row>
        <row r="412">
          <cell r="J412" t="str">
            <v xml:space="preserve">DIRECCIÓN SECCIONAL DE IMPUESTOS Y ADUANAS DE BUCARAMANGA - DIVISIÓN DE GESTIÓN DE RECAUDO Y COBRANZAS - GRUPO INTERNO DE TRABAJO DE DEVOLUCIONES </v>
          </cell>
        </row>
        <row r="413">
          <cell r="J413" t="str">
            <v xml:space="preserve">DIRECCIÓN SECCIONAL DE IMPUESTOS Y ADUANAS DE BUCARAMANGA - DIVISIÓN DE GESTIÓN DE RECAUDO Y COBRANZAS - GRUPO INTERNO DE TRABAJO DE GESTIÓN DE COBRANZAS </v>
          </cell>
        </row>
        <row r="414">
          <cell r="J414" t="str">
            <v xml:space="preserve">DIRECCIÓN SECCIONAL DE IMPUESTOS Y ADUANAS DE BUCARAMANGA - DIVISIÓN DE GESTIÓN DE RECAUDO Y COBRANZAS - GRUPO INTERNO DE TRABAJO DE GESTIÓN DE RECAUDACIÓN </v>
          </cell>
        </row>
        <row r="415">
          <cell r="J415" t="str">
            <v xml:space="preserve">DIRECCIÓN SECCIONAL DE IMPUESTOS Y ADUANAS DE BUCARAMANGA - DIVISIÓN DE GESTIÓN DE RECAUDO Y COBRANZAS - GRUPO INTERNO DE TRABAJO DE SECRETARÍA DE COBRANZAS </v>
          </cell>
        </row>
        <row r="416">
          <cell r="J416" t="str">
            <v>DIRECCIÓN SECCIONAL DE IMPUESTOS Y ADUANAS DE BUCARAMANGA - DIVISIÓN DE GESTIÓN JURÍDICA</v>
          </cell>
        </row>
        <row r="417">
          <cell r="J417" t="str">
            <v xml:space="preserve">DIRECCIÓN SECCIONAL DE IMPUESTOS Y ADUANAS DE BUCARAMANGA - DIVISIÓN DE GESTIÓN JURÍDICA - GRUPO INTERNO DE TRABAJO DE VÍA GUBERNATIVA </v>
          </cell>
        </row>
        <row r="418">
          <cell r="J418" t="str">
            <v>DIRECCIÓN SECCIONAL DE IMPUESTOS Y ADUANAS DE BUENAVENTURA - DESPACHO</v>
          </cell>
        </row>
        <row r="419">
          <cell r="J419" t="str">
            <v xml:space="preserve">DIRECCIÓN SECCIONAL DE IMPUESTOS Y ADUANAS DE BUENAVENTURA - DESPACHO - GRUPO INTERNO DE TRABAJO DE PERSONAL </v>
          </cell>
        </row>
        <row r="420">
          <cell r="J420" t="str">
            <v>DIRECCIÓN SECCIONAL DE IMPUESTOS Y ADUANAS DE BUENAVENTURA - DIVISIÓN DE GESTIÓN ADMINISTRATIVA Y FINANCIERA</v>
          </cell>
        </row>
        <row r="421">
          <cell r="J421" t="str">
            <v xml:space="preserve">DIRECCIÓN SECCIONAL DE IMPUESTOS Y ADUANAS DE BUENAVENTURA - DIVISIÓN DE GESTIÓN ADMINISTRATIVA Y FINANCIERA - GRUPO INTERNO DE TRABAJO DE COMERCIALIZACIÓN </v>
          </cell>
        </row>
        <row r="422">
          <cell r="J422" t="str">
            <v xml:space="preserve">DIRECCIÓN SECCIONAL DE IMPUESTOS Y ADUANAS DE BUENAVENTURA - DIVISIÓN DE GESTIÓN ADMINISTRATIVA Y FINANCIERA - GRUPO INTERNO DE TRABAJO DE DOCUMENTACIÓN </v>
          </cell>
        </row>
        <row r="423">
          <cell r="J423" t="str">
            <v>DIRECCIÓN SECCIONAL DE IMPUESTOS Y ADUANAS DE BUENAVENTURA - DIVISIÓN DE GESTIÓN DE ASISTENCIA AL CLIENTE</v>
          </cell>
        </row>
        <row r="424">
          <cell r="J424" t="str">
            <v>DIRECCIÓN SECCIONAL DE IMPUESTOS Y ADUANAS DE BUENAVENTURA - DIVISIÓN DE GESTIÓN DE FISCALIZACIÓN</v>
          </cell>
        </row>
        <row r="425">
          <cell r="J425" t="str">
            <v>DIRECCIÓN SECCIONAL DE IMPUESTOS Y ADUANAS DE BUENAVENTURA - DIVISIÓN DE GESTIÓN DE FISCALIZACIÓN - GRUPO INTERNO DE TRABAJO DE AUDITORIA TRIBUTARIA I</v>
          </cell>
        </row>
        <row r="426">
          <cell r="J426" t="str">
            <v xml:space="preserve">DIRECCIÓN SECCIONAL DE IMPUESTOS Y ADUANAS DE BUENAVENTURA - DIVISIÓN DE GESTIÓN DE FISCALIZACIÓN - GRUPO INTERNO DE TRABAJO DE INVESTIGACIONES ADUANERAS I </v>
          </cell>
        </row>
        <row r="427">
          <cell r="J427" t="str">
            <v>DIRECCIÓN SECCIONAL DE IMPUESTOS Y ADUANAS DE BUENAVENTURA - DIVISIÓN DE GESTIÓN DE LA OPERACIÓN ADUANERA</v>
          </cell>
        </row>
        <row r="428">
          <cell r="J428" t="str">
            <v xml:space="preserve">DIRECCIÓN SECCIONAL DE IMPUESTOS Y ADUANAS DE BUENAVENTURA - DIVISIÓN DE GESTIÓN DE LA OPERACIÓN ADUANERA - GRUPO INTERNO DE TRABAJO DE CONTROL CARGA Y TRÁNSITOS </v>
          </cell>
        </row>
        <row r="429">
          <cell r="J429" t="str">
            <v xml:space="preserve">DIRECCIÓN SECCIONAL DE IMPUESTOS Y ADUANAS DE BUENAVENTURA - DIVISIÓN DE GESTIÓN DE LA OPERACIÓN ADUANERA - GRUPO INTERNO DE TRABAJO DE EXPORTACIONES </v>
          </cell>
        </row>
        <row r="430">
          <cell r="J430" t="str">
            <v xml:space="preserve">DIRECCIÓN SECCIONAL DE IMPUESTOS Y ADUANAS DE BUENAVENTURA - DIVISIÓN DE GESTIÓN DE LA OPERACIÓN ADUANERA - GRUPO INTERNO DE TRABAJO DE IMPORTACIONES </v>
          </cell>
        </row>
        <row r="431">
          <cell r="J431" t="str">
            <v>DIRECCIÓN SECCIONAL DE IMPUESTOS Y ADUANAS DE BUENAVENTURA - DIVISIÓN DE GESTIÓN DE LIQUIDACIÓN</v>
          </cell>
        </row>
        <row r="432">
          <cell r="J432" t="str">
            <v>DIRECCIÓN SECCIONAL DE IMPUESTOS Y ADUANAS DE BUENAVENTURA - DIVISIÓN DE GESTIÓN DE POLICÍA FISCAL Y ADUANERA</v>
          </cell>
        </row>
        <row r="433">
          <cell r="J433" t="str">
            <v>DIRECCIÓN SECCIONAL DE IMPUESTOS Y ADUANAS DE BUENAVENTURA - DIVISIÓN DE GESTIÓN DE RECAUDO Y COBRANZAS</v>
          </cell>
        </row>
        <row r="434">
          <cell r="J434" t="str">
            <v>DIRECCIÓN SECCIONAL DE IMPUESTOS Y ADUANAS DE BUENAVENTURA - DIVISIÓN DE GESTIÓN JURÍDICA</v>
          </cell>
        </row>
        <row r="435">
          <cell r="J435" t="str">
            <v>DIRECCIÓN SECCIONAL DE IMPUESTOS Y ADUANAS DE FLORENCIA - DESPACHO</v>
          </cell>
        </row>
        <row r="436">
          <cell r="J436" t="str">
            <v xml:space="preserve">DIRECCIÓN SECCIONAL DE IMPUESTOS Y ADUANAS DE FLORENCIA - DESPACHO - GRUPO INTERNO DE TRABAJO DE GESTIÓN DE ASISTENCIA AL CLIENTE </v>
          </cell>
        </row>
        <row r="437">
          <cell r="J437" t="str">
            <v>DIRECCIÓN SECCIONAL DE IMPUESTOS Y ADUANAS DE FLORENCIA - DIVISIÓN DE GESTIÓN ADMINISTRATIVA Y FINANCIERA</v>
          </cell>
        </row>
        <row r="438">
          <cell r="J438" t="str">
            <v>DIRECCIÓN SECCIONAL DE IMPUESTOS Y ADUANAS DE FLORENCIA - DIVISIÓN DE GESTIÓN DE FISCALIZACIÓN</v>
          </cell>
        </row>
        <row r="439">
          <cell r="J439" t="str">
            <v>DIRECCIÓN SECCIONAL DE IMPUESTOS Y ADUANAS DE FLORENCIA - DIVISIÓN DE GESTIÓN DE LIQUIDACIÓN</v>
          </cell>
        </row>
        <row r="440">
          <cell r="J440" t="str">
            <v>DIRECCIÓN SECCIONAL DE IMPUESTOS Y ADUANAS DE FLORENCIA - DIVISIÓN DE GESTIÓN DE RECAUDO Y COBRANZAS</v>
          </cell>
        </row>
        <row r="441">
          <cell r="J441" t="str">
            <v>DIRECCIÓN SECCIONAL DE IMPUESTOS Y ADUANAS DE GIRARDOT - DESPACHO</v>
          </cell>
        </row>
        <row r="442">
          <cell r="J442" t="str">
            <v xml:space="preserve">DIRECCIÓN SECCIONAL DE IMPUESTOS Y ADUANAS DE GIRARDOT - DESPACHO - GRUPO INTERNO DE TRABAJO DE GESTIÓN DE ASISTENCIA AL CLIENTE </v>
          </cell>
        </row>
        <row r="443">
          <cell r="J443" t="str">
            <v>DIRECCIÓN SECCIONAL DE IMPUESTOS Y ADUANAS DE GIRARDOT - DIVISIÓN DE GESTIÓN ADMINISTRATIVA Y FINANCIERA</v>
          </cell>
        </row>
        <row r="444">
          <cell r="J444" t="str">
            <v>DIRECCIÓN SECCIONAL DE IMPUESTOS Y ADUANAS DE GIRARDOT - DIVISIÓN DE GESTIÓN DE FISCALIZACIÓN</v>
          </cell>
        </row>
        <row r="445">
          <cell r="J445" t="str">
            <v>DIRECCIÓN SECCIONAL DE IMPUESTOS Y ADUANAS DE GIRARDOT - DIVISIÓN DE GESTIÓN DE LIQUIDACIÓN</v>
          </cell>
        </row>
        <row r="446">
          <cell r="J446" t="str">
            <v>DIRECCIÓN SECCIONAL DE IMPUESTOS Y ADUANAS DE GIRARDOT - DIVISIÓN DE GESTIÓN DE RECAUDO Y COBRANZAS</v>
          </cell>
        </row>
        <row r="447">
          <cell r="J447" t="str">
            <v>DIRECCIÓN SECCIONAL DE IMPUESTOS Y ADUANAS DE IBAGUÉ - DESPACHO</v>
          </cell>
        </row>
        <row r="448">
          <cell r="J448" t="str">
            <v>DIRECCIÓN SECCIONAL DE IMPUESTOS Y ADUANAS DE IBAGUÉ - DIVISIÓN DE GESTIÓN ADMINISTRATIVA Y FINANCIERA</v>
          </cell>
        </row>
        <row r="449">
          <cell r="J449" t="str">
            <v>DIRECCIÓN SECCIONAL DE IMPUESTOS Y ADUANAS DE IBAGUÉ - DIVISIÓN DE GESTIÓN DE ASISTENCIA AL CLIENTE</v>
          </cell>
        </row>
        <row r="450">
          <cell r="J450" t="str">
            <v>DIRECCIÓN SECCIONAL DE IMPUESTOS Y ADUANAS DE IBAGUÉ - DIVISIÓN DE GESTIÓN DE FISCALIZACIÓN</v>
          </cell>
        </row>
        <row r="451">
          <cell r="J451" t="str">
            <v>DIRECCIÓN SECCIONAL DE IMPUESTOS Y ADUANAS DE IBAGUÉ - DIVISIÓN DE GESTIÓN DE FISCALIZACIÓN - GRUPO INTERNO DE TRABAJO DE AUDITORIA TRIBUTARIA I</v>
          </cell>
        </row>
        <row r="452">
          <cell r="J452" t="str">
            <v>DIRECCIÓN SECCIONAL DE IMPUESTOS Y ADUANAS DE IBAGUÉ - DIVISIÓN DE GESTIÓN DE LIQUIDACIÓN</v>
          </cell>
        </row>
        <row r="453">
          <cell r="J453" t="str">
            <v>DIRECCIÓN SECCIONAL DE IMPUESTOS Y ADUANAS DE IBAGUÉ - DIVISIÓN DE GESTIÓN DE RECAUDO Y COBRANZAS</v>
          </cell>
        </row>
        <row r="454">
          <cell r="J454" t="str">
            <v xml:space="preserve">DIRECCIÓN SECCIONAL DE IMPUESTOS Y ADUANAS DE IBAGUÉ - DIVISIÓN DE GESTIÓN DE RECAUDO Y COBRANZAS - GRUPO INTERNO DE TRABAJO DE DEVOLUCIONES </v>
          </cell>
        </row>
        <row r="455">
          <cell r="J455" t="str">
            <v xml:space="preserve">DIRECCIÓN SECCIONAL DE IMPUESTOS Y ADUANAS DE IBAGUÉ - DIVISIÓN DE GESTIÓN DE RECAUDO Y COBRANZAS - GRUPO INTERNO DE TRABAJO DE GESTIÓN DE COBRANZAS </v>
          </cell>
        </row>
        <row r="456">
          <cell r="J456" t="str">
            <v xml:space="preserve">DIRECCIÓN SECCIONAL DE IMPUESTOS Y ADUANAS DE IBAGUÉ - DIVISIÓN DE GESTIÓN DE RECAUDO Y COBRANZAS - GRUPO INTERNO DE TRABAJO DE GESTIÓN DE RECAUDACIÓN </v>
          </cell>
        </row>
        <row r="457">
          <cell r="J457" t="str">
            <v>DIRECCIÓN SECCIONAL DE IMPUESTOS Y ADUANAS DE IBAGUÉ - DIVISIÓN DE GESTIÓN JURÍDICA</v>
          </cell>
        </row>
        <row r="458">
          <cell r="J458" t="str">
            <v>DIRECCIÓN SECCIONAL DE IMPUESTOS Y ADUANAS DE IPIALES - DESPACHO</v>
          </cell>
        </row>
        <row r="459">
          <cell r="J459" t="str">
            <v>DIRECCIÓN SECCIONAL DE IMPUESTOS Y ADUANAS DE IPIALES - DIVISIÓN DE GESTIÓN ADMINISTRATIVA Y FINANCIERA</v>
          </cell>
        </row>
        <row r="460">
          <cell r="J460" t="str">
            <v xml:space="preserve">DIRECCIÓN SECCIONAL DE IMPUESTOS Y ADUANAS DE IPIALES - DIVISIÓN DE GESTIÓN ADMINISTRATIVA Y FINANCIERA - GRUPO INTERNO DE TRABAJO DE COMERCIALIZACIÓN </v>
          </cell>
        </row>
        <row r="461">
          <cell r="J461" t="str">
            <v>DIRECCIÓN SECCIONAL DE IMPUESTOS Y ADUANAS DE IPIALES - DIVISIÓN DE GESTIÓN DE FISCALIZACIÓN</v>
          </cell>
        </row>
        <row r="462">
          <cell r="J462" t="str">
            <v xml:space="preserve">DIRECCIÓN SECCIONAL DE IMPUESTOS Y ADUANAS DE IPIALES - DIVISIÓN DE GESTIÓN DE FISCALIZACIÓN - GRUPO INTERNO DE TRABAJO DE INVESTIGACIONES ADUANERAS I </v>
          </cell>
        </row>
        <row r="463">
          <cell r="J463" t="str">
            <v>DIRECCIÓN SECCIONAL DE IMPUESTOS Y ADUANAS DE IPIALES - DIVISIÓN DE GESTIÓN DE LA OPERACIÓN ADUANERA</v>
          </cell>
        </row>
        <row r="464">
          <cell r="J464" t="str">
            <v xml:space="preserve">DIRECCIÓN SECCIONAL DE IMPUESTOS Y ADUANAS DE IPIALES - DIVISIÓN DE GESTIÓN DE LA OPERACIÓN ADUANERA - GRUPO INTERNO DE TRABAJO DE CONTROL CARGA Y TRÁNSITOS </v>
          </cell>
        </row>
        <row r="465">
          <cell r="J465" t="str">
            <v>DIRECCIÓN SECCIONAL DE IMPUESTOS Y ADUANAS DE IPIALES - DIVISIÓN DE GESTIÓN DE LIQUIDACIÓN</v>
          </cell>
        </row>
        <row r="466">
          <cell r="J466" t="str">
            <v>DIRECCIÓN SECCIONAL DE IMPUESTOS Y ADUANAS DE IPIALES - DIVISIÓN DE GESTIÓN DE POLICÍA FISCAL Y ADUANERA</v>
          </cell>
        </row>
        <row r="467">
          <cell r="J467" t="str">
            <v>DIRECCIÓN SECCIONAL DE IMPUESTOS Y ADUANAS DE LETICIA - DESPACHO</v>
          </cell>
        </row>
        <row r="468">
          <cell r="J468" t="str">
            <v>DIRECCIÓN SECCIONAL DE IMPUESTOS Y ADUANAS DE LETICIA - DIVISIÓN DE GESTIÓN ADMINISTRATIVA Y FINANCIERA</v>
          </cell>
        </row>
        <row r="469">
          <cell r="J469" t="str">
            <v>DIRECCIÓN SECCIONAL DE IMPUESTOS Y ADUANAS DE LETICIA - DIVISIÓN DE GESTIÓN DE FISCALIZACIÓN</v>
          </cell>
        </row>
        <row r="470">
          <cell r="J470" t="str">
            <v>DIRECCIÓN SECCIONAL DE IMPUESTOS Y ADUANAS DE LETICIA - DIVISIÓN DE GESTIÓN DE FISCALIZACIÓN - GRUPO INTERNO DE TRABAJO DE AUDITORIA TRIBUTARIA I</v>
          </cell>
        </row>
        <row r="471">
          <cell r="J471" t="str">
            <v>DIRECCIÓN SECCIONAL DE IMPUESTOS Y ADUANAS DE LETICIA - DIVISIÓN DE GESTIÓN DE LA OPERACIÓN ADUANERA</v>
          </cell>
        </row>
        <row r="472">
          <cell r="J472" t="str">
            <v>DIRECCIÓN SECCIONAL DE IMPUESTOS Y ADUANAS DE LETICIA - DIVISIÓN DE GESTIÓN DE LIQUIDACIÓN</v>
          </cell>
        </row>
        <row r="473">
          <cell r="J473" t="str">
            <v>DIRECCIÓN SECCIONAL DE IMPUESTOS Y ADUANAS DE LETICIA - DIVISIÓN DE GESTIÓN DE RECAUDO Y COBRANZAS</v>
          </cell>
        </row>
        <row r="474">
          <cell r="J474" t="str">
            <v>DIRECCIÓN SECCIONAL DE IMPUESTOS Y ADUANAS DE MAICAO - DESPACHO</v>
          </cell>
        </row>
        <row r="475">
          <cell r="J475" t="str">
            <v>DIRECCIÓN SECCIONAL DE IMPUESTOS Y ADUANAS DE MAICAO - DIVISIÓN DE GESTIÓN ADMINISTRATIVA Y FINANCIERA</v>
          </cell>
        </row>
        <row r="476">
          <cell r="J476" t="str">
            <v>DIRECCIÓN SECCIONAL DE IMPUESTOS Y ADUANAS DE MAICAO - DIVISIÓN DE GESTIÓN DE FISCALIZACIÓN</v>
          </cell>
        </row>
        <row r="477">
          <cell r="J477" t="str">
            <v xml:space="preserve">DIRECCIÓN SECCIONAL DE IMPUESTOS Y ADUANAS DE MAICAO - DIVISIÓN DE GESTIÓN DE FISCALIZACIÓN - GRUPO INTERNO DE TRABAJO DE INVESTIGACIONES ADUANERAS I </v>
          </cell>
        </row>
        <row r="478">
          <cell r="J478" t="str">
            <v>DIRECCIÓN SECCIONAL DE IMPUESTOS Y ADUANAS DE MAICAO - DIVISIÓN DE GESTIÓN DE LA OPERACIÓN ADUANERA</v>
          </cell>
        </row>
        <row r="479">
          <cell r="J479" t="str">
            <v xml:space="preserve">DIRECCIÓN SECCIONAL DE IMPUESTOS Y ADUANAS DE MAICAO - DIVISIÓN DE GESTIÓN DE LA OPERACIÓN ADUANERA - GRUPO INTERNO DE TRABAJO DE CONTROL CARGA Y TRÁNSITOS </v>
          </cell>
        </row>
        <row r="480">
          <cell r="J480" t="str">
            <v>DIRECCIÓN SECCIONAL DE IMPUESTOS Y ADUANAS DE MAICAO - DIVISIÓN DE GESTIÓN DE LIQUIDACIÓN</v>
          </cell>
        </row>
        <row r="481">
          <cell r="J481" t="str">
            <v>DIRECCIÓN SECCIONAL DE IMPUESTOS Y ADUANAS DE MANIZALES - DESPACHO</v>
          </cell>
        </row>
        <row r="482">
          <cell r="J482" t="str">
            <v>DIRECCIÓN SECCIONAL DE IMPUESTOS Y ADUANAS DE MANIZALES - DIVISIÓN DE GESTIÓN ADMINISTRATIVA Y FINANCIERA</v>
          </cell>
        </row>
        <row r="483">
          <cell r="J483" t="str">
            <v xml:space="preserve">DIRECCIÓN SECCIONAL DE IMPUESTOS Y ADUANAS DE MANIZALES - DIVISIÓN DE GESTIÓN ADMINISTRATIVA Y FINANCIERA - GRUPO INTERNO DE TRABAJO DE DOCUMENTACIÓN </v>
          </cell>
        </row>
        <row r="484">
          <cell r="J484" t="str">
            <v>DIRECCIÓN SECCIONAL DE IMPUESTOS Y ADUANAS DE MANIZALES - DIVISIÓN DE GESTIÓN DE ASISTENCIA AL CLIENTE</v>
          </cell>
        </row>
        <row r="485">
          <cell r="J485" t="str">
            <v xml:space="preserve">DIRECCIÓN SECCIONAL DE IMPUESTOS Y ADUANAS DE MANIZALES - DIVISIÓN DE GESTIÓN DE ASISTENCIA AL CLIENTE - PUNTO DE CONTACTO LA ESTRELLA </v>
          </cell>
        </row>
        <row r="486">
          <cell r="J486" t="str">
            <v>DIRECCIÓN SECCIONAL DE IMPUESTOS Y ADUANAS DE MANIZALES - DIVISIÓN DE GESTIÓN DE FISCALIZACIÓN</v>
          </cell>
        </row>
        <row r="487">
          <cell r="J487" t="str">
            <v>DIRECCIÓN SECCIONAL DE IMPUESTOS Y ADUANAS DE MANIZALES - DIVISIÓN DE GESTIÓN DE FISCALIZACIÓN - GRUPO INTERNO DE TRABAJO DE AUDITORIA TRIBUTARIA I</v>
          </cell>
        </row>
        <row r="488">
          <cell r="J488" t="str">
            <v xml:space="preserve">DIRECCIÓN SECCIONAL DE IMPUESTOS Y ADUANAS DE MANIZALES - DIVISIÓN DE GESTIÓN DE FISCALIZACIÓN - GRUPO INTERNO DE TRABAJO DE INVESTIGACIONES ADUANERAS Y CONTROL CAMBIARIO </v>
          </cell>
        </row>
        <row r="489">
          <cell r="J489" t="str">
            <v>DIRECCIÓN SECCIONAL DE IMPUESTOS Y ADUANAS DE MANIZALES - DIVISIÓN DE GESTIÓN DE LA OPERACIÓN ADUANERA</v>
          </cell>
        </row>
        <row r="490">
          <cell r="J490" t="str">
            <v>DIRECCIÓN SECCIONAL DE IMPUESTOS Y ADUANAS DE MANIZALES - DIVISIÓN DE GESTIÓN DE LIQUIDACIÓN</v>
          </cell>
        </row>
        <row r="491">
          <cell r="J491" t="str">
            <v>DIRECCIÓN SECCIONAL DE IMPUESTOS Y ADUANAS DE MANIZALES - DIVISIÓN DE GESTIÓN DE RECAUDO Y COBRANZAS</v>
          </cell>
        </row>
        <row r="492">
          <cell r="J492" t="str">
            <v xml:space="preserve">DIRECCIÓN SECCIONAL DE IMPUESTOS Y ADUANAS DE MANIZALES - DIVISIÓN DE GESTIÓN DE RECAUDO Y COBRANZAS - GRUPO INTERNO DE TRABAJO DE DEVOLUCIONES </v>
          </cell>
        </row>
        <row r="493">
          <cell r="J493" t="str">
            <v xml:space="preserve">DIRECCIÓN SECCIONAL DE IMPUESTOS Y ADUANAS DE MANIZALES - DIVISIÓN DE GESTIÓN DE RECAUDO Y COBRANZAS - GRUPO INTERNO DE TRABAJO DE GESTIÓN DE COBRANZAS </v>
          </cell>
        </row>
        <row r="494">
          <cell r="J494" t="str">
            <v xml:space="preserve">DIRECCIÓN SECCIONAL DE IMPUESTOS Y ADUANAS DE MANIZALES - DIVISIÓN DE GESTIÓN DE RECAUDO Y COBRANZAS - GRUPO INTERNO DE TRABAJO DE GESTIÓN DE RECAUDACIÓN </v>
          </cell>
        </row>
        <row r="495">
          <cell r="J495" t="str">
            <v>DIRECCIÓN SECCIONAL DE IMPUESTOS Y ADUANAS DE MANIZALES - DIVISIÓN DE GESTIÓN JURÍDICA</v>
          </cell>
        </row>
        <row r="496">
          <cell r="J496" t="str">
            <v>DIRECCIÓN SECCIONAL DE IMPUESTOS Y ADUANAS DE MONTERÍA - DESPACHO</v>
          </cell>
        </row>
        <row r="497">
          <cell r="J497" t="str">
            <v>DIRECCIÓN SECCIONAL DE IMPUESTOS Y ADUANAS DE MONTERÍA - DIVISIÓN DE GESTIÓN ADMINISTRATIVA Y FINANCIERA</v>
          </cell>
        </row>
        <row r="498">
          <cell r="J498" t="str">
            <v>DIRECCIÓN SECCIONAL DE IMPUESTOS Y ADUANAS DE MONTERÍA - DIVISIÓN DE GESTIÓN DE ASISTENCIA AL CLIENTE</v>
          </cell>
        </row>
        <row r="499">
          <cell r="J499" t="str">
            <v>DIRECCIÓN SECCIONAL DE IMPUESTOS Y ADUANAS DE MONTERÍA - DIVISIÓN DE GESTIÓN DE FISCALIZACIÓN</v>
          </cell>
        </row>
        <row r="500">
          <cell r="J500" t="str">
            <v>DIRECCIÓN SECCIONAL DE IMPUESTOS Y ADUANAS DE MONTERÍA - DIVISIÓN DE GESTIÓN DE FISCALIZACIÓN - GRUPO INTERNO DE TRABAJO DE AUDITORIA TRIBUTARIA I</v>
          </cell>
        </row>
        <row r="501">
          <cell r="J501" t="str">
            <v>DIRECCIÓN SECCIONAL DE IMPUESTOS Y ADUANAS DE MONTERÍA - DIVISIÓN DE GESTIÓN DE LIQUIDACIÓN</v>
          </cell>
        </row>
        <row r="502">
          <cell r="J502" t="str">
            <v>DIRECCIÓN SECCIONAL DE IMPUESTOS Y ADUANAS DE MONTERÍA - DIVISIÓN DE GESTIÓN DE RECAUDO Y COBRANZAS</v>
          </cell>
        </row>
        <row r="503">
          <cell r="J503" t="str">
            <v>DIRECCIÓN SECCIONAL DE IMPUESTOS Y ADUANAS DE NEIVA - DESPACHO</v>
          </cell>
        </row>
        <row r="504">
          <cell r="J504" t="str">
            <v xml:space="preserve">DIRECCIÓN SECCIONAL DE IMPUESTOS Y ADUANAS DE NEIVA - DESPACHO - GRUPO INTERNO DE TRABAJO DE GESTIÓN JURÍDICA </v>
          </cell>
        </row>
        <row r="505">
          <cell r="J505" t="str">
            <v>DIRECCIÓN SECCIONAL DE IMPUESTOS Y ADUANAS DE NEIVA - DIVISIÓN DE GESTIÓN ADMINISTRATIVA Y FINANCIERA</v>
          </cell>
        </row>
        <row r="506">
          <cell r="J506" t="str">
            <v>DIRECCIÓN SECCIONAL DE IMPUESTOS Y ADUANAS DE NEIVA - DIVISIÓN DE GESTIÓN DE ASISTENCIA AL CLIENTE</v>
          </cell>
        </row>
        <row r="507">
          <cell r="J507" t="str">
            <v>DIRECCIÓN SECCIONAL DE IMPUESTOS Y ADUANAS DE NEIVA - DIVISIÓN DE GESTIÓN DE FISCALIZACIÓN</v>
          </cell>
        </row>
        <row r="508">
          <cell r="J508" t="str">
            <v>DIRECCIÓN SECCIONAL DE IMPUESTOS Y ADUANAS DE NEIVA - DIVISIÓN DE GESTIÓN DE FISCALIZACIÓN - GRUPO INTERNO DE TRABAJO DE AUDITORIA TRIBUTARIA I</v>
          </cell>
        </row>
        <row r="509">
          <cell r="J509" t="str">
            <v>DIRECCIÓN SECCIONAL DE IMPUESTOS Y ADUANAS DE NEIVA - DIVISIÓN DE GESTIÓN DE LIQUIDACIÓN</v>
          </cell>
        </row>
        <row r="510">
          <cell r="J510" t="str">
            <v>DIRECCIÓN SECCIONAL DE IMPUESTOS Y ADUANAS DE NEIVA - DIVISIÓN DE GESTIÓN DE RECAUDO Y COBRANZAS</v>
          </cell>
        </row>
        <row r="511">
          <cell r="J511" t="str">
            <v xml:space="preserve">DIRECCIÓN SECCIONAL DE IMPUESTOS Y ADUANAS DE NEIVA - DIVISIÓN DE GESTIÓN DE RECAUDO Y COBRANZAS - GRUPO INTERNO DE TRABAJO DE GESTIÓN DE COBRANZAS </v>
          </cell>
        </row>
        <row r="512">
          <cell r="J512" t="str">
            <v>DIRECCIÓN SECCIONAL DE IMPUESTOS Y ADUANAS DE PALMIRA - DESPACHO</v>
          </cell>
        </row>
        <row r="513">
          <cell r="J513" t="str">
            <v>DIRECCIÓN SECCIONAL DE IMPUESTOS Y ADUANAS DE PALMIRA - DIVISIÓN DE GESTIÓN ADMINISTRATIVA Y FINANCIERA</v>
          </cell>
        </row>
        <row r="514">
          <cell r="J514" t="str">
            <v>DIRECCIÓN SECCIONAL DE IMPUESTOS Y ADUANAS DE PALMIRA - DIVISIÓN DE GESTIÓN DE ASISTENCIA AL CLIENTE</v>
          </cell>
        </row>
        <row r="515">
          <cell r="J515" t="str">
            <v xml:space="preserve">DIRECCIÓN SECCIONAL DE IMPUESTOS Y ADUANAS DE PALMIRA - DIVISIÓN DE GESTIÓN DE ASISTENCIA AL CLIENTE - PUNTO DE CONTACTO BUGA </v>
          </cell>
        </row>
        <row r="516">
          <cell r="J516" t="str">
            <v>DIRECCIÓN SECCIONAL DE IMPUESTOS Y ADUANAS DE PALMIRA - DIVISIÓN DE GESTIÓN DE FISCALIZACIÓN</v>
          </cell>
        </row>
        <row r="517">
          <cell r="J517" t="str">
            <v>DIRECCIÓN SECCIONAL DE IMPUESTOS Y ADUANAS DE PALMIRA - DIVISIÓN DE GESTIÓN DE LIQUIDACIÓN</v>
          </cell>
        </row>
        <row r="518">
          <cell r="J518" t="str">
            <v>DIRECCIÓN SECCIONAL DE IMPUESTOS Y ADUANAS DE PALMIRA - DIVISIÓN DE GESTIÓN DE RECAUDO Y COBRANZAS</v>
          </cell>
        </row>
        <row r="519">
          <cell r="J519" t="str">
            <v xml:space="preserve">DIRECCIÓN SECCIONAL DE IMPUESTOS Y ADUANAS DE PALMIRA - DIVISIÓN DE GESTIÓN DE RECAUDO Y COBRANZAS - GRUPO INTERNO DE TRABAJO DE GESTIÓN DE COBRANZAS </v>
          </cell>
        </row>
        <row r="520">
          <cell r="J520" t="str">
            <v>DIRECCIÓN SECCIONAL DE IMPUESTOS Y ADUANAS DE PASTO - DESPACHO</v>
          </cell>
        </row>
        <row r="521">
          <cell r="J521" t="str">
            <v xml:space="preserve">DIRECCIÓN SECCIONAL DE IMPUESTOS Y ADUANAS DE PASTO - DESPACHO - GRUPO INTERNO DE TRABAJO DE GESTIÓN JURÍDICA </v>
          </cell>
        </row>
        <row r="522">
          <cell r="J522" t="str">
            <v>DIRECCIÓN SECCIONAL DE IMPUESTOS Y ADUANAS DE PASTO - DIVISIÓN DE GESTIÓN ADMINISTRATIVA Y FINANCIERA</v>
          </cell>
        </row>
        <row r="523">
          <cell r="J523" t="str">
            <v>DIRECCIÓN SECCIONAL DE IMPUESTOS Y ADUANAS DE PASTO - DIVISIÓN DE GESTIÓN DE ASISTENCIA AL CLIENTE</v>
          </cell>
        </row>
        <row r="524">
          <cell r="J524" t="str">
            <v>DIRECCIÓN SECCIONAL DE IMPUESTOS Y ADUANAS DE PASTO - DIVISIÓN DE GESTIÓN DE FISCALIZACIÓN</v>
          </cell>
        </row>
        <row r="525">
          <cell r="J525" t="str">
            <v>DIRECCIÓN SECCIONAL DE IMPUESTOS Y ADUANAS DE PASTO - DIVISIÓN DE GESTIÓN DE LIQUIDACIÓN</v>
          </cell>
        </row>
        <row r="526">
          <cell r="J526" t="str">
            <v>DIRECCIÓN SECCIONAL DE IMPUESTOS Y ADUANAS DE PASTO - DIVISIÓN DE GESTIÓN DE RECAUDO Y COBRANZAS</v>
          </cell>
        </row>
        <row r="527">
          <cell r="J527" t="str">
            <v xml:space="preserve">DIRECCIÓN SECCIONAL DE IMPUESTOS Y ADUANAS DE PASTO - DIVISIÓN DE GESTIÓN DE RECAUDO Y COBRANZAS - GRUPO INTERNO DE TRABAJO DE GESTIÓN DE COBRANZAS </v>
          </cell>
        </row>
        <row r="528">
          <cell r="J528" t="str">
            <v>DIRECCIÓN SECCIONAL DE IMPUESTOS Y ADUANAS DE PEREIRA - DESPACHO</v>
          </cell>
        </row>
        <row r="529">
          <cell r="J529" t="str">
            <v xml:space="preserve">DIRECCIÓN SECCIONAL DE IMPUESTOS Y ADUANAS DE PEREIRA - DESPACHO - GRUPO INTERNO DE TRABAJO DE PERSONAL </v>
          </cell>
        </row>
        <row r="530">
          <cell r="J530" t="str">
            <v>DIRECCIÓN SECCIONAL DE IMPUESTOS Y ADUANAS DE PEREIRA - DIVISIÓN DE GESTIÓN ADMINISTRATIVA Y FINANCIERA</v>
          </cell>
        </row>
        <row r="531">
          <cell r="J531" t="str">
            <v xml:space="preserve">DIRECCIÓN SECCIONAL DE IMPUESTOS Y ADUANAS DE PEREIRA - DIVISIÓN DE GESTIÓN ADMINISTRATIVA Y FINANCIERA - GRUPO INTERNO DE TRABAJO DE COMERCIALIZACIÓN </v>
          </cell>
        </row>
        <row r="532">
          <cell r="J532" t="str">
            <v xml:space="preserve">DIRECCIÓN SECCIONAL DE IMPUESTOS Y ADUANAS DE PEREIRA - DIVISIÓN DE GESTIÓN ADMINISTRATIVA Y FINANCIERA - GRUPO INTERNO DE TRABAJO DE DOCUMENTACIÓN </v>
          </cell>
        </row>
        <row r="533">
          <cell r="J533" t="str">
            <v>DIRECCIÓN SECCIONAL DE IMPUESTOS Y ADUANAS DE PEREIRA - DIVISIÓN DE GESTIÓN DE ASISTENCIA AL CLIENTE</v>
          </cell>
        </row>
        <row r="534">
          <cell r="J534" t="str">
            <v xml:space="preserve">DIRECCIÓN SECCIONAL DE IMPUESTOS Y ADUANAS DE PEREIRA - DIVISIÓN DE GESTIÓN DE ASISTENCIA AL CLIENTE - GRUPO INTERNO DE TRABAJO DE ASISTENCIA TECNOLÓGICA </v>
          </cell>
        </row>
        <row r="535">
          <cell r="J535" t="str">
            <v>DIRECCIÓN SECCIONAL DE IMPUESTOS Y ADUANAS DE PEREIRA - DIVISIÓN DE GESTIÓN DE FISCALIZACIÓN</v>
          </cell>
        </row>
        <row r="536">
          <cell r="J536" t="str">
            <v>DIRECCIÓN SECCIONAL DE IMPUESTOS Y ADUANAS DE PEREIRA - DIVISIÓN DE GESTIÓN DE FISCALIZACIÓN - GRUPO INTERNO DE TRABAJO DE AUDITORIA TRIBUTARIA I</v>
          </cell>
        </row>
        <row r="537">
          <cell r="J537" t="str">
            <v xml:space="preserve">DIRECCIÓN SECCIONAL DE IMPUESTOS Y ADUANAS DE PEREIRA - DIVISIÓN DE GESTIÓN DE FISCALIZACIÓN - GRUPO INTERNO DE TRABAJO DE CONTROL A OBLIGACIONES FORMALES </v>
          </cell>
        </row>
        <row r="538">
          <cell r="J538" t="str">
            <v xml:space="preserve">DIRECCIÓN SECCIONAL DE IMPUESTOS Y ADUANAS DE PEREIRA - DIVISIÓN DE GESTIÓN DE FISCALIZACIÓN - GRUPO INTERNO DE TRABAJO DE INVESTIGACIONES ADUANERAS Y CONTROL CAMBIARIO </v>
          </cell>
        </row>
        <row r="539">
          <cell r="J539" t="str">
            <v>DIRECCIÓN SECCIONAL DE IMPUESTOS Y ADUANAS DE PEREIRA - DIVISIÓN DE GESTIÓN DE LA OPERACIÓN ADUANERA</v>
          </cell>
        </row>
        <row r="540">
          <cell r="J540" t="str">
            <v>DIRECCIÓN SECCIONAL DE IMPUESTOS Y ADUANAS DE PEREIRA - DIVISIÓN DE GESTIÓN DE LIQUIDACIÓN</v>
          </cell>
        </row>
        <row r="541">
          <cell r="J541" t="str">
            <v>DIRECCIÓN SECCIONAL DE IMPUESTOS Y ADUANAS DE PEREIRA - DIVISIÓN DE GESTIÓN DE POLICÍA FISCAL Y ADUANERA</v>
          </cell>
        </row>
        <row r="542">
          <cell r="J542" t="str">
            <v>DIRECCIÓN SECCIONAL DE IMPUESTOS Y ADUANAS DE PEREIRA - DIVISIÓN DE GESTIÓN DE RECAUDO Y COBRANZAS</v>
          </cell>
        </row>
        <row r="543">
          <cell r="J543" t="str">
            <v xml:space="preserve">DIRECCIÓN SECCIONAL DE IMPUESTOS Y ADUANAS DE PEREIRA - DIVISIÓN DE GESTIÓN DE RECAUDO Y COBRANZAS - GRUPO INTERNO DE TRABAJO DE DEVOLUCIONES </v>
          </cell>
        </row>
        <row r="544">
          <cell r="J544" t="str">
            <v xml:space="preserve">DIRECCIÓN SECCIONAL DE IMPUESTOS Y ADUANAS DE PEREIRA - DIVISIÓN DE GESTIÓN DE RECAUDO Y COBRANZAS - GRUPO INTERNO DE TRABAJO DE GESTIÓN DE COBRANZAS </v>
          </cell>
        </row>
        <row r="545">
          <cell r="J545" t="str">
            <v xml:space="preserve">DIRECCIÓN SECCIONAL DE IMPUESTOS Y ADUANAS DE PEREIRA - DIVISIÓN DE GESTIÓN DE RECAUDO Y COBRANZAS - GRUPO INTERNO DE TRABAJO DE GESTIÓN DE RECAUDACIÓN </v>
          </cell>
        </row>
        <row r="546">
          <cell r="J546" t="str">
            <v xml:space="preserve">DIRECCIÓN SECCIONAL DE IMPUESTOS Y ADUANAS DE PEREIRA - DIVISIÓN DE GESTIÓN DE RECAUDO Y COBRANZAS - GRUPO INTERNO DE TRABAJO DE SECRETARÍA DE COBRANZAS </v>
          </cell>
        </row>
        <row r="547">
          <cell r="J547" t="str">
            <v>DIRECCIÓN SECCIONAL DE IMPUESTOS Y ADUANAS DE PEREIRA - DIVISIÓN DE GESTIÓN JURÍDICA</v>
          </cell>
        </row>
        <row r="548">
          <cell r="J548" t="str">
            <v xml:space="preserve">DIRECCIÓN SECCIONAL DE IMPUESTOS Y ADUANAS DE PEREIRA - DIVISIÓN DE GESTIÓN JURÍDICA - GRUPO INTERNO DE TRABAJO DE VÍA GUBERNATIVA </v>
          </cell>
        </row>
        <row r="549">
          <cell r="J549" t="str">
            <v>DIRECCIÓN SECCIONAL DE IMPUESTOS Y ADUANAS DE POPAYÁN - DESPACHO</v>
          </cell>
        </row>
        <row r="550">
          <cell r="J550" t="str">
            <v>DIRECCIÓN SECCIONAL DE IMPUESTOS Y ADUANAS DE POPAYÁN - DIVISIÓN DE GESTIÓN ADMINISTRATIVA Y FINANCIERA</v>
          </cell>
        </row>
        <row r="551">
          <cell r="J551" t="str">
            <v>DIRECCIÓN SECCIONAL DE IMPUESTOS Y ADUANAS DE POPAYÁN - DIVISIÓN DE GESTIÓN DE ASISTENCIA AL CLIENTE</v>
          </cell>
        </row>
        <row r="552">
          <cell r="J552" t="str">
            <v>DIRECCIÓN SECCIONAL DE IMPUESTOS Y ADUANAS DE POPAYÁN - DIVISIÓN DE GESTIÓN DE FISCALIZACIÓN</v>
          </cell>
        </row>
        <row r="553">
          <cell r="J553" t="str">
            <v>DIRECCIÓN SECCIONAL DE IMPUESTOS Y ADUANAS DE POPAYÁN - DIVISIÓN DE GESTIÓN DE LIQUIDACIÓN</v>
          </cell>
        </row>
        <row r="554">
          <cell r="J554" t="str">
            <v>DIRECCIÓN SECCIONAL DE IMPUESTOS Y ADUANAS DE POPAYÁN - DIVISIÓN DE GESTIÓN DE RECAUDO Y COBRANZAS</v>
          </cell>
        </row>
        <row r="555">
          <cell r="J555" t="str">
            <v xml:space="preserve">DIRECCIÓN SECCIONAL DE IMPUESTOS Y ADUANAS DE POPAYÁN - DIVISIÓN DE GESTIÓN DE RECAUDO Y COBRANZAS - GRUPO INTERNO DE TRABAJO DE GESTIÓN DE COBRANZAS </v>
          </cell>
        </row>
        <row r="556">
          <cell r="J556" t="str">
            <v>DIRECCIÓN SECCIONAL DE IMPUESTOS Y ADUANAS DE QUIBDÓ - DESPACHO</v>
          </cell>
        </row>
        <row r="557">
          <cell r="J557" t="str">
            <v>DIRECCIÓN SECCIONAL DE IMPUESTOS Y ADUANAS DE QUIBDÓ - DIVISIÓN DE GESTIÓN ADMINISTRATIVA Y FINANCIERA</v>
          </cell>
        </row>
        <row r="558">
          <cell r="J558" t="str">
            <v>DIRECCIÓN SECCIONAL DE IMPUESTOS Y ADUANAS DE QUIBDÓ - DIVISIÓN DE GESTIÓN DE ASISTENCIA AL CLIENTE</v>
          </cell>
        </row>
        <row r="559">
          <cell r="J559" t="str">
            <v>DIRECCIÓN SECCIONAL DE IMPUESTOS Y ADUANAS DE QUIBDÓ - DIVISIÓN DE GESTIÓN DE FISCALIZACIÓN</v>
          </cell>
        </row>
        <row r="560">
          <cell r="J560" t="str">
            <v>DIRECCIÓN SECCIONAL DE IMPUESTOS Y ADUANAS DE QUIBDÓ - DIVISIÓN DE GESTIÓN DE LIQUIDACIÓN</v>
          </cell>
        </row>
        <row r="561">
          <cell r="J561" t="str">
            <v>DIRECCIÓN SECCIONAL DE IMPUESTOS Y ADUANAS DE QUIBDÓ - DIVISIÓN DE GESTIÓN DE RECAUDO Y COBRANZAS</v>
          </cell>
        </row>
        <row r="562">
          <cell r="J562" t="str">
            <v>DIRECCIÓN SECCIONAL DE IMPUESTOS Y ADUANAS DE RIOHACHA - DESPACHO</v>
          </cell>
        </row>
        <row r="563">
          <cell r="J563" t="str">
            <v>DIRECCIÓN SECCIONAL DE IMPUESTOS Y ADUANAS DE RIOHACHA - DIVISIÓN DE GESTIÓN ADMINISTRATIVA Y FINANCIERA</v>
          </cell>
        </row>
        <row r="564">
          <cell r="J564" t="str">
            <v>DIRECCIÓN SECCIONAL DE IMPUESTOS Y ADUANAS DE RIOHACHA - DIVISIÓN DE GESTIÓN DE ASISTENCIA AL CLIENTE</v>
          </cell>
        </row>
        <row r="565">
          <cell r="J565" t="str">
            <v>DIRECCIÓN SECCIONAL DE IMPUESTOS Y ADUANAS DE RIOHACHA - DIVISIÓN DE GESTIÓN DE FISCALIZACIÓN</v>
          </cell>
        </row>
        <row r="566">
          <cell r="J566" t="str">
            <v xml:space="preserve">DIRECCIÓN SECCIONAL DE IMPUESTOS Y ADUANAS DE RIOHACHA - DIVISIÓN DE GESTIÓN DE FISCALIZACIÓN - GRUPO INTERNO DE TRABAJO DE INVESTIGACIONES ADUANERAS I </v>
          </cell>
        </row>
        <row r="567">
          <cell r="J567" t="str">
            <v>DIRECCIÓN SECCIONAL DE IMPUESTOS Y ADUANAS DE RIOHACHA - DIVISIÓN DE GESTIÓN DE LA OPERACIÓN ADUANERA</v>
          </cell>
        </row>
        <row r="568">
          <cell r="J568" t="str">
            <v>DIRECCIÓN SECCIONAL DE IMPUESTOS Y ADUANAS DE RIOHACHA - DIVISIÓN DE GESTIÓN DE LIQUIDACIÓN</v>
          </cell>
        </row>
        <row r="569">
          <cell r="J569" t="str">
            <v>DIRECCIÓN SECCIONAL DE IMPUESTOS Y ADUANAS DE RIOHACHA - DIVISIÓN DE GESTIÓN DE RECAUDO Y COBRANZAS</v>
          </cell>
        </row>
        <row r="570">
          <cell r="J570" t="str">
            <v>DIRECCIÓN SECCIONAL DE IMPUESTOS Y ADUANAS DE SAN ANDRÉS - DESPACHO</v>
          </cell>
        </row>
        <row r="571">
          <cell r="J571" t="str">
            <v xml:space="preserve">DIRECCIÓN SECCIONAL DE IMPUESTOS Y ADUANAS DE SAN ANDRÉS - DESPACHO - GRUPO INTERNO DE TRABAJO DE GESTIÓN DE ASISTENCIA AL CLIENTE </v>
          </cell>
        </row>
        <row r="572">
          <cell r="J572" t="str">
            <v>DIRECCIÓN SECCIONAL DE IMPUESTOS Y ADUANAS DE SAN ANDRÉS - DIVISIÓN DE GESTIÓN ADMINISTRATIVA Y FINANCIERA</v>
          </cell>
        </row>
        <row r="573">
          <cell r="J573" t="str">
            <v>DIRECCIÓN SECCIONAL DE IMPUESTOS Y ADUANAS DE SAN ANDRÉS - DIVISIÓN DE GESTIÓN DE FISCALIZACIÓN</v>
          </cell>
        </row>
        <row r="574">
          <cell r="J574" t="str">
            <v>DIRECCIÓN SECCIONAL DE IMPUESTOS Y ADUANAS DE SAN ANDRÉS - DIVISIÓN DE GESTIÓN DE LA OPERACIÓN ADUANERA</v>
          </cell>
        </row>
        <row r="575">
          <cell r="J575" t="str">
            <v>DIRECCIÓN SECCIONAL DE IMPUESTOS Y ADUANAS DE SAN ANDRÉS - DIVISIÓN DE GESTIÓN DE LIQUIDACIÓN</v>
          </cell>
        </row>
        <row r="576">
          <cell r="J576" t="str">
            <v>DIRECCIÓN SECCIONAL DE IMPUESTOS Y ADUANAS DE SAN ANDRÉS - DIVISIÓN DE GESTIÓN DE RECAUDO Y COBRANZAS</v>
          </cell>
        </row>
        <row r="577">
          <cell r="J577" t="str">
            <v>DIRECCIÓN SECCIONAL DE IMPUESTOS Y ADUANAS DE SANTA MARTA - DESPACHO</v>
          </cell>
        </row>
        <row r="578">
          <cell r="J578" t="str">
            <v xml:space="preserve">DIRECCIÓN SECCIONAL DE IMPUESTOS Y ADUANAS DE SANTA MARTA - DESPACHO - GRUPO INTERNO DE TRABAJO DE PERSONAL </v>
          </cell>
        </row>
        <row r="579">
          <cell r="J579" t="str">
            <v>DIRECCIÓN SECCIONAL DE IMPUESTOS Y ADUANAS DE SANTA MARTA - DIVISIÓN DE GESTIÓN ADMINISTRATIVA Y FINANCIERA</v>
          </cell>
        </row>
        <row r="580">
          <cell r="J580" t="str">
            <v xml:space="preserve">DIRECCIÓN SECCIONAL DE IMPUESTOS Y ADUANAS DE SANTA MARTA - DIVISIÓN DE GESTIÓN ADMINISTRATIVA Y FINANCIERA - GRUPO INTERNO DE TRABAJO DE COMERCIALIZACIÓN </v>
          </cell>
        </row>
        <row r="581">
          <cell r="J581" t="str">
            <v xml:space="preserve">DIRECCIÓN SECCIONAL DE IMPUESTOS Y ADUANAS DE SANTA MARTA - DIVISIÓN DE GESTIÓN ADMINISTRATIVA Y FINANCIERA - GRUPO INTERNO DE TRABAJO DE DOCUMENTACIÓN </v>
          </cell>
        </row>
        <row r="582">
          <cell r="J582" t="str">
            <v>DIRECCIÓN SECCIONAL DE IMPUESTOS Y ADUANAS DE SANTA MARTA - DIVISIÓN DE GESTIÓN DE ASISTENCIA AL CLIENTE</v>
          </cell>
        </row>
        <row r="583">
          <cell r="J583" t="str">
            <v>DIRECCIÓN SECCIONAL DE IMPUESTOS Y ADUANAS DE SANTA MARTA - DIVISIÓN DE GESTIÓN DE FISCALIZACIÓN</v>
          </cell>
        </row>
        <row r="584">
          <cell r="J584" t="str">
            <v>DIRECCIÓN SECCIONAL DE IMPUESTOS Y ADUANAS DE SANTA MARTA - DIVISIÓN DE GESTIÓN DE FISCALIZACIÓN - GRUPO INTERNO DE TRABAJO DE AUDITORIA TRIBUTARIA I</v>
          </cell>
        </row>
        <row r="585">
          <cell r="J585" t="str">
            <v xml:space="preserve">DIRECCIÓN SECCIONAL DE IMPUESTOS Y ADUANAS DE SANTA MARTA - DIVISIÓN DE GESTIÓN DE FISCALIZACIÓN - GRUPO INTERNO DE TRABAJO DE INVESTIGACIONES ADUANERAS Y CONTROL CAMBIARIO </v>
          </cell>
        </row>
        <row r="586">
          <cell r="J586" t="str">
            <v>DIRECCIÓN SECCIONAL DE IMPUESTOS Y ADUANAS DE SANTA MARTA - DIVISIÓN DE GESTIÓN DE LA OPERACIÓN ADUANERA</v>
          </cell>
        </row>
        <row r="587">
          <cell r="J587" t="str">
            <v xml:space="preserve">DIRECCIÓN SECCIONAL DE IMPUESTOS Y ADUANAS DE SANTA MARTA - DIVISIÓN DE GESTIÓN DE LA OPERACIÓN ADUANERA - GRUPO INTERNO DE TRABAJO DE CONTROL GARANTÍAS </v>
          </cell>
        </row>
        <row r="588">
          <cell r="J588" t="str">
            <v>DIRECCIÓN SECCIONAL DE IMPUESTOS Y ADUANAS DE SANTA MARTA - DIVISIÓN DE GESTIÓN DE LIQUIDACIÓN</v>
          </cell>
        </row>
        <row r="589">
          <cell r="J589" t="str">
            <v>DIRECCIÓN SECCIONAL DE IMPUESTOS Y ADUANAS DE SANTA MARTA - DIVISIÓN DE GESTIÓN DE POLICÍA FISCAL Y ADUANERA</v>
          </cell>
        </row>
        <row r="590">
          <cell r="J590" t="str">
            <v>DIRECCIÓN SECCIONAL DE IMPUESTOS Y ADUANAS DE SANTA MARTA - DIVISIÓN DE GESTIÓN DE RECAUDO Y COBRANZAS</v>
          </cell>
        </row>
        <row r="591">
          <cell r="J591" t="str">
            <v xml:space="preserve">DIRECCIÓN SECCIONAL DE IMPUESTOS Y ADUANAS DE SANTA MARTA - DIVISIÓN DE GESTIÓN DE RECAUDO Y COBRANZAS - GRUPO INTERNO DE TRABAJO DE GESTIÓN DE COBRANZAS </v>
          </cell>
        </row>
        <row r="592">
          <cell r="J592" t="str">
            <v>DIRECCIÓN SECCIONAL DE IMPUESTOS Y ADUANAS DE SANTA MARTA - DIVISIÓN DE GESTIÓN JURÍDICA</v>
          </cell>
        </row>
        <row r="593">
          <cell r="J593" t="str">
            <v>DIRECCIÓN SECCIONAL DE IMPUESTOS Y ADUANAS DE SINCELEJO - DESPACHO</v>
          </cell>
        </row>
        <row r="594">
          <cell r="J594" t="str">
            <v>DIRECCIÓN SECCIONAL DE IMPUESTOS Y ADUANAS DE SINCELEJO - DIVISIÓN DE GESTIÓN ADMINISTRATIVA Y FINANCIERA</v>
          </cell>
        </row>
        <row r="595">
          <cell r="J595" t="str">
            <v>DIRECCIÓN SECCIONAL DE IMPUESTOS Y ADUANAS DE SINCELEJO - DIVISIÓN DE GESTIÓN DE ASISTENCIA AL CLIENTE</v>
          </cell>
        </row>
        <row r="596">
          <cell r="J596" t="str">
            <v>DIRECCIÓN SECCIONAL DE IMPUESTOS Y ADUANAS DE SINCELEJO - DIVISIÓN DE GESTIÓN DE FISCALIZACIÓN</v>
          </cell>
        </row>
        <row r="597">
          <cell r="J597" t="str">
            <v>DIRECCIÓN SECCIONAL DE IMPUESTOS Y ADUANAS DE SINCELEJO - DIVISIÓN DE GESTIÓN DE FISCALIZACIÓN - GRUPO INTERNO DE TRABAJO DE AUDITORIA TRIBUTARIA I</v>
          </cell>
        </row>
        <row r="598">
          <cell r="J598" t="str">
            <v>DIRECCIÓN SECCIONAL DE IMPUESTOS Y ADUANAS DE SINCELEJO - DIVISIÓN DE GESTIÓN DE LIQUIDACIÓN</v>
          </cell>
        </row>
        <row r="599">
          <cell r="J599" t="str">
            <v>DIRECCIÓN SECCIONAL DE IMPUESTOS Y ADUANAS DE SINCELEJO - DIVISIÓN DE GESTIÓN DE RECAUDO Y COBRANZAS</v>
          </cell>
        </row>
        <row r="600">
          <cell r="J600" t="str">
            <v>DIRECCIÓN SECCIONAL DE IMPUESTOS Y ADUANAS DE SOGAMOSO - DESPACHO</v>
          </cell>
        </row>
        <row r="601">
          <cell r="J601" t="str">
            <v>DIRECCIÓN SECCIONAL DE IMPUESTOS Y ADUANAS DE SOGAMOSO - DIVISIÓN DE GESTIÓN ADMINISTRATIVA Y FINANCIERA</v>
          </cell>
        </row>
        <row r="602">
          <cell r="J602" t="str">
            <v>DIRECCIÓN SECCIONAL DE IMPUESTOS Y ADUANAS DE SOGAMOSO - DIVISIÓN DE GESTIÓN DE ASISTENCIA AL CLIENTE</v>
          </cell>
        </row>
        <row r="603">
          <cell r="J603" t="str">
            <v>DIRECCIÓN SECCIONAL DE IMPUESTOS Y ADUANAS DE SOGAMOSO - DIVISIÓN DE GESTIÓN DE FISCALIZACIÓN</v>
          </cell>
        </row>
        <row r="604">
          <cell r="J604" t="str">
            <v>DIRECCIÓN SECCIONAL DE IMPUESTOS Y ADUANAS DE SOGAMOSO - DIVISIÓN DE GESTIÓN DE FISCALIZACIÓN - GRUPO INTERNO DE TRABAJO DE AUDITORIA TRIBUTARIA I</v>
          </cell>
        </row>
        <row r="605">
          <cell r="J605" t="str">
            <v>DIRECCIÓN SECCIONAL DE IMPUESTOS Y ADUANAS DE SOGAMOSO - DIVISIÓN DE GESTIÓN DE LIQUIDACIÓN</v>
          </cell>
        </row>
        <row r="606">
          <cell r="J606" t="str">
            <v>DIRECCIÓN SECCIONAL DE IMPUESTOS Y ADUANAS DE SOGAMOSO - DIVISIÓN DE GESTIÓN DE RECAUDO Y COBRANZAS</v>
          </cell>
        </row>
        <row r="607">
          <cell r="J607" t="str">
            <v>DIRECCIÓN SECCIONAL DE IMPUESTOS Y ADUANAS DE TULÚA - DESPACHO</v>
          </cell>
        </row>
        <row r="608">
          <cell r="J608" t="str">
            <v>DIRECCIÓN SECCIONAL DE IMPUESTOS Y ADUANAS DE TULÚA - DIVISIÓN DE GESTIÓN ADMINISTRATIVA Y FINANCIERA</v>
          </cell>
        </row>
        <row r="609">
          <cell r="J609" t="str">
            <v>DIRECCIÓN SECCIONAL DE IMPUESTOS Y ADUANAS DE TULÚA - DIVISIÓN DE GESTIÓN DE ASISTENCIA AL CLIENTE</v>
          </cell>
        </row>
        <row r="610">
          <cell r="J610" t="str">
            <v>DIRECCIÓN SECCIONAL DE IMPUESTOS Y ADUANAS DE TULÚA - DIVISIÓN DE GESTIÓN DE FISCALIZACIÓN</v>
          </cell>
        </row>
        <row r="611">
          <cell r="J611" t="str">
            <v>DIRECCIÓN SECCIONAL DE IMPUESTOS Y ADUANAS DE TULÚA - DIVISIÓN DE GESTIÓN DE LIQUIDACIÓN</v>
          </cell>
        </row>
        <row r="612">
          <cell r="J612" t="str">
            <v>DIRECCIÓN SECCIONAL DE IMPUESTOS Y ADUANAS DE TULÚA - DIVISIÓN DE GESTIÓN DE RECAUDO Y COBRANZAS</v>
          </cell>
        </row>
        <row r="613">
          <cell r="J613" t="str">
            <v xml:space="preserve">DIRECCIÓN SECCIONAL DE IMPUESTOS Y ADUANAS DE TULÚA - DIVISIÓN DE GESTIÓN DE RECAUDO Y COBRANZAS - GRUPO INTERNO DE TRABAJO DE GESTIÓN DE COBRANZAS </v>
          </cell>
        </row>
        <row r="614">
          <cell r="J614" t="str">
            <v>DIRECCIÓN SECCIONAL DE IMPUESTOS Y ADUANAS DE TUNJA - DESPACHO</v>
          </cell>
        </row>
        <row r="615">
          <cell r="J615" t="str">
            <v xml:space="preserve">DIRECCIÓN SECCIONAL DE IMPUESTOS Y ADUANAS DE TUNJA - DESPACHO - GRUPO INTERNO DE TRABAJO DE GESTIÓN JURÍDICA </v>
          </cell>
        </row>
        <row r="616">
          <cell r="J616" t="str">
            <v>DIRECCIÓN SECCIONAL DE IMPUESTOS Y ADUANAS DE TUNJA - DIVISIÓN DE GESTIÓN ADMINISTRATIVA Y FINANCIERA</v>
          </cell>
        </row>
        <row r="617">
          <cell r="J617" t="str">
            <v>DIRECCIÓN SECCIONAL DE IMPUESTOS Y ADUANAS DE TUNJA - DIVISIÓN DE GESTIÓN DE ASISTENCIA AL CLIENTE</v>
          </cell>
        </row>
        <row r="618">
          <cell r="J618" t="str">
            <v>DIRECCIÓN SECCIONAL DE IMPUESTOS Y ADUANAS DE TUNJA - DIVISIÓN DE GESTIÓN DE FISCALIZACIÓN</v>
          </cell>
        </row>
        <row r="619">
          <cell r="J619" t="str">
            <v>DIRECCIÓN SECCIONAL DE IMPUESTOS Y ADUANAS DE TUNJA - DIVISIÓN DE GESTIÓN DE FISCALIZACIÓN - GRUPO INTERNO DE TRABAJO DE AUDITORIA TRIBUTARIA I</v>
          </cell>
        </row>
        <row r="620">
          <cell r="J620" t="str">
            <v>DIRECCIÓN SECCIONAL DE IMPUESTOS Y ADUANAS DE TUNJA - DIVISIÓN DE GESTIÓN DE LIQUIDACIÓN</v>
          </cell>
        </row>
        <row r="621">
          <cell r="J621" t="str">
            <v>DIRECCIÓN SECCIONAL DE IMPUESTOS Y ADUANAS DE TUNJA - DIVISIÓN DE GESTIÓN DE RECAUDO Y COBRANZAS</v>
          </cell>
        </row>
        <row r="622">
          <cell r="J622" t="str">
            <v xml:space="preserve">DIRECCIÓN SECCIONAL DE IMPUESTOS Y ADUANAS DE TUNJA - DIVISIÓN DE GESTIÓN DE RECAUDO Y COBRANZAS - GRUPO INTERNO DE TRABAJO DE GESTIÓN DE COBRANZAS </v>
          </cell>
        </row>
        <row r="623">
          <cell r="J623" t="str">
            <v>DIRECCIÓN SECCIONAL DE IMPUESTOS Y ADUANAS DE URABÁ - DESPACHO</v>
          </cell>
        </row>
        <row r="624">
          <cell r="J624" t="str">
            <v>DIRECCIÓN SECCIONAL DE IMPUESTOS Y ADUANAS DE URABÁ - DIVISIÓN DE GESTIÓN ADMINISTRATIVA Y FINANCIERA</v>
          </cell>
        </row>
        <row r="625">
          <cell r="J625" t="str">
            <v>DIRECCIÓN SECCIONAL DE IMPUESTOS Y ADUANAS DE URABÁ - DIVISIÓN DE GESTIÓN DE FISCALIZACIÓN</v>
          </cell>
        </row>
        <row r="626">
          <cell r="J626" t="str">
            <v>DIRECCIÓN SECCIONAL DE IMPUESTOS Y ADUANAS DE URABÁ - DIVISIÓN DE GESTIÓN DE LA OPERACIÓN ADUANERA</v>
          </cell>
        </row>
        <row r="627">
          <cell r="J627" t="str">
            <v>DIRECCIÓN SECCIONAL DE IMPUESTOS Y ADUANAS DE URABÁ - DIVISIÓN DE GESTIÓN DE LIQUIDACIÓN</v>
          </cell>
        </row>
        <row r="628">
          <cell r="J628" t="str">
            <v>DIRECCIÓN SECCIONAL DE IMPUESTOS Y ADUANAS DE VALLEDUPAR - DESPACHO</v>
          </cell>
        </row>
        <row r="629">
          <cell r="J629" t="str">
            <v xml:space="preserve">DIRECCIÓN SECCIONAL DE IMPUESTOS Y ADUANAS DE VALLEDUPAR - DESPACHO - GRUPO INTERNO DE TRABAJO DE GESTIÓN JURÍDICA </v>
          </cell>
        </row>
        <row r="630">
          <cell r="J630" t="str">
            <v>DIRECCIÓN SECCIONAL DE IMPUESTOS Y ADUANAS DE VALLEDUPAR - DIVISIÓN DE GESTIÓN ADMINISTRATIVA Y FINANCIERA</v>
          </cell>
        </row>
        <row r="631">
          <cell r="J631" t="str">
            <v xml:space="preserve">DIRECCIÓN SECCIONAL DE IMPUESTOS Y ADUANAS DE VALLEDUPAR - DIVISIÓN DE GESTIÓN ADMINISTRATIVA Y FINANCIERA - GRUPO INTERNO DE TRABAJO DE DOCUMENTACIÓN </v>
          </cell>
        </row>
        <row r="632">
          <cell r="J632" t="str">
            <v>DIRECCIÓN SECCIONAL DE IMPUESTOS Y ADUANAS DE VALLEDUPAR - DIVISIÓN DE GESTIÓN DE ASISTENCIA AL CLIENTE</v>
          </cell>
        </row>
        <row r="633">
          <cell r="J633" t="str">
            <v>DIRECCIÓN SECCIONAL DE IMPUESTOS Y ADUANAS DE VALLEDUPAR - DIVISIÓN DE GESTIÓN DE FISCALIZACIÓN</v>
          </cell>
        </row>
        <row r="634">
          <cell r="J634" t="str">
            <v>DIRECCIÓN SECCIONAL DE IMPUESTOS Y ADUANAS DE VALLEDUPAR - DIVISIÓN DE GESTIÓN DE FISCALIZACIÓN - GRUPO INTERNO DE TRABAJO DE AUDITORIA TRIBUTARIA I</v>
          </cell>
        </row>
        <row r="635">
          <cell r="J635" t="str">
            <v xml:space="preserve">DIRECCIÓN SECCIONAL DE IMPUESTOS Y ADUANAS DE VALLEDUPAR - DIVISIÓN DE GESTIÓN DE FISCALIZACIÓN - GRUPO INTERNO DE TRABAJO DE INVESTIGACIONES ADUANERAS Y CONTROL CAMBIARIO </v>
          </cell>
        </row>
        <row r="636">
          <cell r="J636" t="str">
            <v>DIRECCIÓN SECCIONAL DE IMPUESTOS Y ADUANAS DE VALLEDUPAR - DIVISIÓN DE GESTIÓN DE LA OPERACIÓN ADUANERA</v>
          </cell>
        </row>
        <row r="637">
          <cell r="J637" t="str">
            <v>DIRECCIÓN SECCIONAL DE IMPUESTOS Y ADUANAS DE VALLEDUPAR - DIVISIÓN DE GESTIÓN DE LIQUIDACIÓN</v>
          </cell>
        </row>
        <row r="638">
          <cell r="J638" t="str">
            <v>DIRECCIÓN SECCIONAL DE IMPUESTOS Y ADUANAS DE VALLEDUPAR - DIVISIÓN DE GESTIÓN DE RECAUDO Y COBRANZAS</v>
          </cell>
        </row>
        <row r="639">
          <cell r="J639" t="str">
            <v xml:space="preserve">DIRECCIÓN SECCIONAL DE IMPUESTOS Y ADUANAS DE VALLEDUPAR - DIVISIÓN DE GESTIÓN DE RECAUDO Y COBRANZAS - GRUPO INTERNO DE TRABAJO DE GESTIÓN DE COBRANZAS </v>
          </cell>
        </row>
        <row r="640">
          <cell r="J640" t="str">
            <v>DIRECCIÓN SECCIONAL DE IMPUESTOS Y ADUANAS DE VILLAVICENCIO - DESPACHO</v>
          </cell>
        </row>
        <row r="641">
          <cell r="J641" t="str">
            <v>DIRECCIÓN SECCIONAL DE IMPUESTOS Y ADUANAS DE VILLAVICENCIO - DIVISIÓN DE GESTIÓN ADMINISTRATIVA Y FINANCIERA</v>
          </cell>
        </row>
        <row r="642">
          <cell r="J642" t="str">
            <v>DIRECCIÓN SECCIONAL DE IMPUESTOS Y ADUANAS DE VILLAVICENCIO - DIVISIÓN DE GESTIÓN DE ASISTENCIA AL CLIENTE</v>
          </cell>
        </row>
        <row r="643">
          <cell r="J643" t="str">
            <v xml:space="preserve">DIRECCIÓN SECCIONAL DE IMPUESTOS Y ADUANAS DE VILLAVICENCIO - DIVISIÓN DE GESTIÓN DE ASISTENCIA AL CLIENTE - PUNTO DE CONTACTO BARZAL </v>
          </cell>
        </row>
        <row r="644">
          <cell r="J644" t="str">
            <v>DIRECCIÓN SECCIONAL DE IMPUESTOS Y ADUANAS DE VILLAVICENCIO - DIVISIÓN DE GESTIÓN DE FISCALIZACIÓN</v>
          </cell>
        </row>
        <row r="645">
          <cell r="J645" t="str">
            <v>DIRECCIÓN SECCIONAL DE IMPUESTOS Y ADUANAS DE VILLAVICENCIO - DIVISIÓN DE GESTIÓN DE FISCALIZACIÓN - GRUPO INTERNO DE TRABAJO DE AUDITORIA TRIBUTARIA I</v>
          </cell>
        </row>
        <row r="646">
          <cell r="J646" t="str">
            <v>DIRECCIÓN SECCIONAL DE IMPUESTOS Y ADUANAS DE VILLAVICENCIO - DIVISIÓN DE GESTIÓN DE LIQUIDACIÓN</v>
          </cell>
        </row>
        <row r="647">
          <cell r="J647" t="str">
            <v>DIRECCIÓN SECCIONAL DE IMPUESTOS Y ADUANAS DE VILLAVICENCIO - DIVISIÓN DE GESTIÓN DE RECAUDO Y COBRANZAS</v>
          </cell>
        </row>
        <row r="648">
          <cell r="J648" t="str">
            <v xml:space="preserve">DIRECCIÓN SECCIONAL DE IMPUESTOS Y ADUANAS DE VILLAVICENCIO - DIVISIÓN DE GESTIÓN DE RECAUDO Y COBRANZAS - GRUPO INTERNO DE TRABAJO DE GESTIÓN DE COBRANZAS </v>
          </cell>
        </row>
        <row r="649">
          <cell r="J649" t="str">
            <v>DIRECCIÓN SECCIONAL DE IMPUESTOS Y ADUANAS DE YOPAL - DESPACHO</v>
          </cell>
        </row>
        <row r="650">
          <cell r="J650" t="str">
            <v>DIRECCIÓN SECCIONAL DE IMPUESTOS Y ADUANAS DE YOPAL - DIVISIÓN DE GESTIÓN ADMINISTRATIVA Y FINANCIERA</v>
          </cell>
        </row>
        <row r="651">
          <cell r="J651" t="str">
            <v>DIRECCIÓN SECCIONAL DE IMPUESTOS Y ADUANAS DE YOPAL - DIVISIÓN DE GESTIÓN DE ASISTENCIA AL CLIENTE</v>
          </cell>
        </row>
        <row r="652">
          <cell r="J652" t="str">
            <v>DIRECCIÓN SECCIONAL DE IMPUESTOS Y ADUANAS DE YOPAL - DIVISIÓN DE GESTIÓN DE FISCALIZACIÓN</v>
          </cell>
        </row>
        <row r="653">
          <cell r="J653" t="str">
            <v>DIRECCIÓN SECCIONAL DE IMPUESTOS Y ADUANAS DE YOPAL - DIVISIÓN DE GESTIÓN DE LA OPERACIÓN ADUANERA</v>
          </cell>
        </row>
        <row r="654">
          <cell r="J654" t="str">
            <v>DIRECCIÓN SECCIONAL DE IMPUESTOS Y ADUANAS DE YOPAL - DIVISIÓN DE GESTIÓN DE LIQUIDACIÓN</v>
          </cell>
        </row>
        <row r="655">
          <cell r="J655" t="str">
            <v>DIRECCIÓN SECCIONAL DE IMPUESTOS Y ADUANAS DE YOPAL - DIVISIÓN DE GESTIÓN DE RECAUDO Y COBRANZAS</v>
          </cell>
        </row>
        <row r="656">
          <cell r="J656" t="str">
            <v>DIRECCIÓN SECCIONAL DELEGADA DE IMPUESTOS Y ADUANAS DE CARTAGO - DESPACHO</v>
          </cell>
        </row>
        <row r="657">
          <cell r="J657" t="str">
            <v>DIRECCIÓN SECCIONAL DELEGADA DE IMPUESTOS Y ADUANAS DE INÍRIDA - DESPACHO</v>
          </cell>
        </row>
        <row r="658">
          <cell r="J658" t="str">
            <v>DIRECCIÓN SECCIONAL DELEGADA DE IMPUESTOS Y ADUANAS DE PAMPLONA - DESPACHO</v>
          </cell>
        </row>
        <row r="659">
          <cell r="J659" t="str">
            <v>DIRECCIÓN SECCIONAL DELEGADA DE IMPUESTOS Y ADUANAS DE PUERTO ASÍS - DESPACHO</v>
          </cell>
        </row>
        <row r="660">
          <cell r="J660" t="str">
            <v>DIRECCIÓN SECCIONAL DELEGADA DE IMPUESTOS Y ADUANAS DE PUERTO CARREÑO - DESPACHO</v>
          </cell>
        </row>
        <row r="661">
          <cell r="J661" t="str">
            <v>DIRECCIÓN SECCIONAL DELEGADA DE IMPUESTOS Y ADUANAS DE SAN JOSÉ DE GUAVIARE - DESPACHO</v>
          </cell>
        </row>
        <row r="662">
          <cell r="J662" t="str">
            <v>DIRECCIÓN SECCIONAL DELEGADA DE IMPUESTOS Y ADUANAS DE TUMACO - DESPACHO</v>
          </cell>
        </row>
        <row r="663">
          <cell r="J663" t="str">
            <v>DIRECCIÓN SECCIONAL DELEGADA DE IMPUESTOS Y ADUANAS MITÚ - DESPACHO</v>
          </cell>
        </row>
        <row r="664">
          <cell r="J664">
            <v>2035</v>
          </cell>
        </row>
        <row r="665">
          <cell r="J665">
            <v>2035</v>
          </cell>
        </row>
        <row r="666">
          <cell r="J666">
            <v>2035</v>
          </cell>
        </row>
        <row r="667">
          <cell r="J667">
            <v>2035</v>
          </cell>
        </row>
        <row r="668">
          <cell r="J668">
            <v>2035</v>
          </cell>
        </row>
        <row r="669">
          <cell r="J669">
            <v>2035</v>
          </cell>
        </row>
        <row r="670">
          <cell r="J670">
            <v>2035</v>
          </cell>
        </row>
        <row r="671">
          <cell r="J671">
            <v>2035</v>
          </cell>
        </row>
        <row r="672">
          <cell r="J672">
            <v>2035</v>
          </cell>
        </row>
        <row r="673">
          <cell r="J673">
            <v>2035</v>
          </cell>
        </row>
        <row r="674">
          <cell r="J674">
            <v>2035</v>
          </cell>
        </row>
        <row r="675">
          <cell r="J675">
            <v>2035</v>
          </cell>
        </row>
        <row r="676">
          <cell r="J676">
            <v>2035</v>
          </cell>
        </row>
        <row r="677">
          <cell r="J677">
            <v>2035</v>
          </cell>
        </row>
        <row r="678">
          <cell r="J678">
            <v>2035</v>
          </cell>
        </row>
        <row r="679">
          <cell r="J679">
            <v>2035</v>
          </cell>
        </row>
        <row r="680">
          <cell r="J680">
            <v>2035</v>
          </cell>
        </row>
        <row r="681">
          <cell r="J681">
            <v>2035</v>
          </cell>
        </row>
        <row r="682">
          <cell r="J682">
            <v>2035</v>
          </cell>
        </row>
        <row r="683">
          <cell r="J683">
            <v>2035</v>
          </cell>
        </row>
        <row r="684">
          <cell r="J684">
            <v>2035</v>
          </cell>
        </row>
        <row r="685">
          <cell r="J685">
            <v>2035</v>
          </cell>
        </row>
        <row r="686">
          <cell r="J686">
            <v>2035</v>
          </cell>
        </row>
        <row r="687">
          <cell r="J687">
            <v>2035</v>
          </cell>
        </row>
        <row r="688">
          <cell r="J688">
            <v>2035</v>
          </cell>
        </row>
        <row r="689">
          <cell r="J689">
            <v>2035</v>
          </cell>
        </row>
        <row r="690">
          <cell r="J690">
            <v>2035</v>
          </cell>
        </row>
        <row r="691">
          <cell r="J691">
            <v>2035</v>
          </cell>
        </row>
        <row r="692">
          <cell r="J692">
            <v>2035</v>
          </cell>
        </row>
        <row r="693">
          <cell r="J693">
            <v>2035</v>
          </cell>
        </row>
        <row r="694">
          <cell r="J694">
            <v>2035</v>
          </cell>
        </row>
        <row r="695">
          <cell r="J695">
            <v>2035</v>
          </cell>
        </row>
        <row r="696">
          <cell r="J696">
            <v>2035</v>
          </cell>
        </row>
        <row r="697">
          <cell r="J697">
            <v>2035</v>
          </cell>
        </row>
        <row r="698">
          <cell r="J698">
            <v>2035</v>
          </cell>
        </row>
        <row r="699">
          <cell r="J699">
            <v>2035</v>
          </cell>
        </row>
        <row r="700">
          <cell r="J700">
            <v>2035</v>
          </cell>
        </row>
        <row r="701">
          <cell r="J701">
            <v>2035</v>
          </cell>
        </row>
        <row r="702">
          <cell r="J702">
            <v>2035</v>
          </cell>
        </row>
      </sheetData>
      <sheetData sheetId="1">
        <row r="1">
          <cell r="G1" t="str">
            <v>NIVEL CENTRAL</v>
          </cell>
        </row>
      </sheetData>
      <sheetData sheetId="2"/>
      <sheetData sheetId="3">
        <row r="3">
          <cell r="B3" t="str">
            <v>00-001-2020</v>
          </cell>
        </row>
        <row r="4">
          <cell r="B4" t="str">
            <v>00-002-2020</v>
          </cell>
        </row>
        <row r="5">
          <cell r="B5" t="str">
            <v>00-003-2020</v>
          </cell>
        </row>
        <row r="6">
          <cell r="B6" t="str">
            <v>00-004-2020</v>
          </cell>
        </row>
        <row r="7">
          <cell r="B7" t="str">
            <v>00-005-2020</v>
          </cell>
        </row>
        <row r="8">
          <cell r="B8" t="str">
            <v>00-006-2020</v>
          </cell>
        </row>
        <row r="9">
          <cell r="B9" t="str">
            <v>00-007-2020</v>
          </cell>
        </row>
        <row r="10">
          <cell r="B10" t="str">
            <v>00-008-2020</v>
          </cell>
        </row>
        <row r="11">
          <cell r="B11" t="str">
            <v>00-009-2020</v>
          </cell>
        </row>
        <row r="12">
          <cell r="B12" t="str">
            <v>00-010-2020</v>
          </cell>
        </row>
        <row r="13">
          <cell r="B13" t="str">
            <v>00-011-2020</v>
          </cell>
        </row>
        <row r="14">
          <cell r="B14" t="str">
            <v>00-012-2020</v>
          </cell>
        </row>
        <row r="15">
          <cell r="B15" t="str">
            <v>00-013-2020</v>
          </cell>
        </row>
        <row r="16">
          <cell r="B16" t="str">
            <v>00-014-2020</v>
          </cell>
        </row>
        <row r="17">
          <cell r="B17" t="str">
            <v>00-015-2020</v>
          </cell>
        </row>
        <row r="18">
          <cell r="B18" t="str">
            <v>00-016-2020</v>
          </cell>
        </row>
        <row r="19">
          <cell r="B19" t="str">
            <v>00-017-2020</v>
          </cell>
        </row>
        <row r="20">
          <cell r="B20" t="str">
            <v>00-018-2020</v>
          </cell>
        </row>
        <row r="21">
          <cell r="B21" t="str">
            <v>00-019-2020</v>
          </cell>
        </row>
        <row r="22">
          <cell r="B22" t="str">
            <v>00-020-2020</v>
          </cell>
        </row>
        <row r="23">
          <cell r="B23" t="str">
            <v>00-021-2020</v>
          </cell>
        </row>
        <row r="24">
          <cell r="B24" t="str">
            <v>00-022-2020</v>
          </cell>
        </row>
        <row r="25">
          <cell r="B25" t="str">
            <v>00-023-2020</v>
          </cell>
        </row>
        <row r="26">
          <cell r="B26" t="str">
            <v>00-024-2020</v>
          </cell>
        </row>
        <row r="27">
          <cell r="B27" t="str">
            <v>00-025-2020</v>
          </cell>
        </row>
        <row r="28">
          <cell r="B28" t="str">
            <v>00-026-2020</v>
          </cell>
        </row>
        <row r="29">
          <cell r="B29" t="str">
            <v>00-027-2020</v>
          </cell>
        </row>
        <row r="30">
          <cell r="B30" t="str">
            <v>00-028-2020</v>
          </cell>
        </row>
        <row r="31">
          <cell r="B31" t="str">
            <v>00-029-2020</v>
          </cell>
        </row>
        <row r="32">
          <cell r="B32" t="str">
            <v>00-030-2020</v>
          </cell>
        </row>
        <row r="33">
          <cell r="B33" t="str">
            <v>00-031-2020</v>
          </cell>
        </row>
        <row r="34">
          <cell r="B34" t="str">
            <v>00-032-2020</v>
          </cell>
        </row>
        <row r="35">
          <cell r="B35" t="str">
            <v>00-033-2020</v>
          </cell>
        </row>
        <row r="36">
          <cell r="B36" t="str">
            <v>00-034-2020</v>
          </cell>
        </row>
        <row r="37">
          <cell r="B37" t="str">
            <v>00-035-2020</v>
          </cell>
        </row>
        <row r="38">
          <cell r="B38" t="str">
            <v>00-036-2020</v>
          </cell>
        </row>
        <row r="39">
          <cell r="B39" t="str">
            <v>00-037-2020</v>
          </cell>
        </row>
        <row r="40">
          <cell r="B40" t="str">
            <v>00-038-2020</v>
          </cell>
        </row>
        <row r="41">
          <cell r="B41" t="str">
            <v>00-039-2020</v>
          </cell>
        </row>
        <row r="42">
          <cell r="B42" t="str">
            <v>00-040-2020</v>
          </cell>
        </row>
        <row r="43">
          <cell r="B43" t="str">
            <v>00-041-2020</v>
          </cell>
        </row>
        <row r="44">
          <cell r="B44" t="str">
            <v>00-042-2020</v>
          </cell>
        </row>
        <row r="45">
          <cell r="B45" t="str">
            <v>00-043-2020</v>
          </cell>
        </row>
        <row r="46">
          <cell r="B46" t="str">
            <v>00-044-2020</v>
          </cell>
        </row>
        <row r="47">
          <cell r="B47" t="str">
            <v>00-045-2020</v>
          </cell>
        </row>
        <row r="48">
          <cell r="B48" t="str">
            <v>00-046-2020</v>
          </cell>
        </row>
        <row r="49">
          <cell r="B49" t="str">
            <v>00-047-2020</v>
          </cell>
        </row>
        <row r="50">
          <cell r="B50" t="str">
            <v>00-048-2020</v>
          </cell>
        </row>
        <row r="51">
          <cell r="B51" t="str">
            <v>00-049-2020</v>
          </cell>
        </row>
        <row r="52">
          <cell r="B52" t="str">
            <v>00-050-2020</v>
          </cell>
        </row>
        <row r="53">
          <cell r="B53" t="str">
            <v>00-051-2020</v>
          </cell>
        </row>
        <row r="54">
          <cell r="B54" t="str">
            <v>00-052-2020</v>
          </cell>
        </row>
        <row r="55">
          <cell r="B55" t="str">
            <v>00-053-2020</v>
          </cell>
        </row>
        <row r="56">
          <cell r="B56" t="str">
            <v>00-054-2020</v>
          </cell>
        </row>
        <row r="57">
          <cell r="B57" t="str">
            <v>00-055-2020</v>
          </cell>
        </row>
        <row r="58">
          <cell r="B58" t="str">
            <v>00-056-2020</v>
          </cell>
        </row>
        <row r="59">
          <cell r="B59" t="str">
            <v>00-057-2020</v>
          </cell>
        </row>
        <row r="60">
          <cell r="B60" t="str">
            <v>00-058-2020</v>
          </cell>
        </row>
        <row r="61">
          <cell r="B61" t="str">
            <v>00-059-2020</v>
          </cell>
        </row>
        <row r="62">
          <cell r="B62" t="str">
            <v>00-060-2020</v>
          </cell>
        </row>
        <row r="63">
          <cell r="B63" t="str">
            <v>00-061-2020</v>
          </cell>
        </row>
        <row r="64">
          <cell r="B64" t="str">
            <v>00-062-2020</v>
          </cell>
        </row>
        <row r="65">
          <cell r="B65" t="str">
            <v>00-063-2020</v>
          </cell>
        </row>
        <row r="66">
          <cell r="B66" t="str">
            <v>00-064-2020</v>
          </cell>
        </row>
        <row r="67">
          <cell r="B67" t="str">
            <v>00-065-2020</v>
          </cell>
        </row>
        <row r="68">
          <cell r="B68" t="str">
            <v>00-066-2020</v>
          </cell>
        </row>
        <row r="69">
          <cell r="B69" t="str">
            <v>00-067-2020</v>
          </cell>
        </row>
        <row r="70">
          <cell r="B70" t="str">
            <v>00-068-2020</v>
          </cell>
        </row>
        <row r="71">
          <cell r="B71" t="str">
            <v>00-069-2020</v>
          </cell>
        </row>
        <row r="72">
          <cell r="B72" t="str">
            <v>00-070-2020</v>
          </cell>
        </row>
        <row r="73">
          <cell r="B73" t="str">
            <v>00-071-2020</v>
          </cell>
        </row>
        <row r="74">
          <cell r="B74" t="str">
            <v>00-072-2020</v>
          </cell>
        </row>
        <row r="75">
          <cell r="B75">
            <v>2035</v>
          </cell>
        </row>
        <row r="76">
          <cell r="B76">
            <v>2035</v>
          </cell>
        </row>
        <row r="77">
          <cell r="B77">
            <v>2035</v>
          </cell>
        </row>
        <row r="78">
          <cell r="B78">
            <v>2035</v>
          </cell>
        </row>
        <row r="79">
          <cell r="B79">
            <v>2035</v>
          </cell>
        </row>
        <row r="80">
          <cell r="B80">
            <v>2035</v>
          </cell>
        </row>
        <row r="81">
          <cell r="B81">
            <v>2035</v>
          </cell>
        </row>
        <row r="82">
          <cell r="B82">
            <v>2035</v>
          </cell>
        </row>
        <row r="83">
          <cell r="B83">
            <v>2035</v>
          </cell>
        </row>
        <row r="84">
          <cell r="B84">
            <v>2035</v>
          </cell>
        </row>
        <row r="85">
          <cell r="B85">
            <v>2035</v>
          </cell>
        </row>
        <row r="86">
          <cell r="B86">
            <v>2035</v>
          </cell>
        </row>
        <row r="87">
          <cell r="B87">
            <v>2035</v>
          </cell>
        </row>
        <row r="88">
          <cell r="B88">
            <v>2035</v>
          </cell>
        </row>
        <row r="89">
          <cell r="B89">
            <v>2035</v>
          </cell>
        </row>
        <row r="90">
          <cell r="B90">
            <v>2035</v>
          </cell>
        </row>
        <row r="91">
          <cell r="B91">
            <v>2035</v>
          </cell>
        </row>
        <row r="92">
          <cell r="B92">
            <v>2035</v>
          </cell>
        </row>
        <row r="93">
          <cell r="B93">
            <v>2035</v>
          </cell>
        </row>
        <row r="94">
          <cell r="B94">
            <v>2035</v>
          </cell>
        </row>
        <row r="95">
          <cell r="B95">
            <v>2035</v>
          </cell>
        </row>
        <row r="96">
          <cell r="B96">
            <v>2035</v>
          </cell>
        </row>
        <row r="97">
          <cell r="B97">
            <v>2035</v>
          </cell>
        </row>
        <row r="98">
          <cell r="B98">
            <v>2035</v>
          </cell>
        </row>
        <row r="99">
          <cell r="B99">
            <v>2035</v>
          </cell>
        </row>
        <row r="100">
          <cell r="B100">
            <v>2035</v>
          </cell>
        </row>
        <row r="101">
          <cell r="B101">
            <v>2035</v>
          </cell>
        </row>
        <row r="102">
          <cell r="B102">
            <v>2035</v>
          </cell>
        </row>
        <row r="103">
          <cell r="B103">
            <v>2035</v>
          </cell>
        </row>
        <row r="104">
          <cell r="B104">
            <v>2035</v>
          </cell>
        </row>
        <row r="105">
          <cell r="B105">
            <v>2035</v>
          </cell>
        </row>
        <row r="106">
          <cell r="B106">
            <v>2035</v>
          </cell>
        </row>
        <row r="107">
          <cell r="B107">
            <v>2035</v>
          </cell>
        </row>
        <row r="108">
          <cell r="B108">
            <v>2035</v>
          </cell>
        </row>
        <row r="109">
          <cell r="B109">
            <v>2035</v>
          </cell>
        </row>
        <row r="110">
          <cell r="B110">
            <v>2035</v>
          </cell>
        </row>
        <row r="111">
          <cell r="B111">
            <v>2035</v>
          </cell>
        </row>
        <row r="112">
          <cell r="B112">
            <v>2035</v>
          </cell>
        </row>
        <row r="113">
          <cell r="B113">
            <v>2035</v>
          </cell>
        </row>
        <row r="114">
          <cell r="B114">
            <v>2035</v>
          </cell>
        </row>
        <row r="115">
          <cell r="B115">
            <v>2035</v>
          </cell>
        </row>
        <row r="116">
          <cell r="B116">
            <v>2035</v>
          </cell>
        </row>
        <row r="117">
          <cell r="B117">
            <v>2035</v>
          </cell>
        </row>
        <row r="118">
          <cell r="B118">
            <v>2035</v>
          </cell>
        </row>
        <row r="119">
          <cell r="B119">
            <v>2035</v>
          </cell>
        </row>
        <row r="120">
          <cell r="B120">
            <v>2035</v>
          </cell>
        </row>
        <row r="121">
          <cell r="B121">
            <v>2035</v>
          </cell>
        </row>
        <row r="122">
          <cell r="B122">
            <v>2035</v>
          </cell>
        </row>
        <row r="123">
          <cell r="B123">
            <v>2035</v>
          </cell>
        </row>
        <row r="124">
          <cell r="B124">
            <v>2035</v>
          </cell>
        </row>
        <row r="125">
          <cell r="B125">
            <v>2035</v>
          </cell>
        </row>
        <row r="126">
          <cell r="B126">
            <v>2035</v>
          </cell>
        </row>
        <row r="127">
          <cell r="B127">
            <v>2035</v>
          </cell>
        </row>
        <row r="128">
          <cell r="B128">
            <v>2035</v>
          </cell>
        </row>
        <row r="129">
          <cell r="B129">
            <v>2035</v>
          </cell>
        </row>
        <row r="130">
          <cell r="B130">
            <v>2035</v>
          </cell>
        </row>
        <row r="131">
          <cell r="B131">
            <v>2035</v>
          </cell>
        </row>
        <row r="132">
          <cell r="B132">
            <v>2035</v>
          </cell>
        </row>
        <row r="133">
          <cell r="B133">
            <v>2035</v>
          </cell>
        </row>
        <row r="134">
          <cell r="B134">
            <v>2035</v>
          </cell>
        </row>
        <row r="135">
          <cell r="B135">
            <v>2035</v>
          </cell>
        </row>
        <row r="136">
          <cell r="B136">
            <v>2035</v>
          </cell>
        </row>
        <row r="137">
          <cell r="B137">
            <v>2035</v>
          </cell>
        </row>
        <row r="138">
          <cell r="B138">
            <v>2035</v>
          </cell>
        </row>
        <row r="139">
          <cell r="B139">
            <v>2035</v>
          </cell>
        </row>
        <row r="140">
          <cell r="B140">
            <v>2035</v>
          </cell>
        </row>
        <row r="141">
          <cell r="B141">
            <v>2035</v>
          </cell>
        </row>
        <row r="142">
          <cell r="B142">
            <v>2035</v>
          </cell>
        </row>
        <row r="143">
          <cell r="B143">
            <v>2035</v>
          </cell>
        </row>
        <row r="144">
          <cell r="B144">
            <v>2035</v>
          </cell>
        </row>
        <row r="145">
          <cell r="B145">
            <v>2035</v>
          </cell>
        </row>
        <row r="146">
          <cell r="B146">
            <v>2035</v>
          </cell>
        </row>
        <row r="147">
          <cell r="B147">
            <v>2035</v>
          </cell>
        </row>
        <row r="148">
          <cell r="B148">
            <v>2035</v>
          </cell>
        </row>
        <row r="149">
          <cell r="B149">
            <v>2035</v>
          </cell>
        </row>
        <row r="150">
          <cell r="B150">
            <v>2035</v>
          </cell>
        </row>
        <row r="151">
          <cell r="B151">
            <v>2035</v>
          </cell>
        </row>
        <row r="152">
          <cell r="B152">
            <v>2035</v>
          </cell>
        </row>
        <row r="153">
          <cell r="B153">
            <v>2035</v>
          </cell>
        </row>
        <row r="154">
          <cell r="B154">
            <v>2035</v>
          </cell>
        </row>
        <row r="155">
          <cell r="B155">
            <v>2035</v>
          </cell>
        </row>
        <row r="156">
          <cell r="B156">
            <v>2035</v>
          </cell>
        </row>
        <row r="157">
          <cell r="B157">
            <v>2035</v>
          </cell>
        </row>
        <row r="158">
          <cell r="B158">
            <v>2035</v>
          </cell>
        </row>
        <row r="159">
          <cell r="B159">
            <v>2035</v>
          </cell>
        </row>
        <row r="160">
          <cell r="B160">
            <v>2035</v>
          </cell>
        </row>
        <row r="161">
          <cell r="B161">
            <v>2035</v>
          </cell>
        </row>
        <row r="162">
          <cell r="B162">
            <v>2035</v>
          </cell>
        </row>
        <row r="163">
          <cell r="B163">
            <v>2035</v>
          </cell>
        </row>
        <row r="164">
          <cell r="B164">
            <v>2035</v>
          </cell>
        </row>
        <row r="165">
          <cell r="B165">
            <v>2035</v>
          </cell>
        </row>
        <row r="166">
          <cell r="B166">
            <v>2035</v>
          </cell>
        </row>
        <row r="167">
          <cell r="B167">
            <v>2035</v>
          </cell>
        </row>
        <row r="168">
          <cell r="B168">
            <v>2035</v>
          </cell>
        </row>
        <row r="169">
          <cell r="B169">
            <v>2035</v>
          </cell>
        </row>
        <row r="170">
          <cell r="B170">
            <v>2035</v>
          </cell>
        </row>
        <row r="171">
          <cell r="B171">
            <v>2035</v>
          </cell>
        </row>
        <row r="172">
          <cell r="B172">
            <v>2035</v>
          </cell>
        </row>
        <row r="173">
          <cell r="B173">
            <v>2035</v>
          </cell>
        </row>
        <row r="174">
          <cell r="B174">
            <v>2035</v>
          </cell>
        </row>
        <row r="175">
          <cell r="B175">
            <v>2035</v>
          </cell>
        </row>
        <row r="176">
          <cell r="B176">
            <v>2035</v>
          </cell>
        </row>
        <row r="177">
          <cell r="B177">
            <v>2035</v>
          </cell>
        </row>
        <row r="178">
          <cell r="B178">
            <v>2035</v>
          </cell>
        </row>
        <row r="179">
          <cell r="B179">
            <v>2035</v>
          </cell>
        </row>
        <row r="180">
          <cell r="B180">
            <v>2035</v>
          </cell>
        </row>
        <row r="181">
          <cell r="B181">
            <v>2035</v>
          </cell>
        </row>
        <row r="182">
          <cell r="B182">
            <v>2035</v>
          </cell>
        </row>
        <row r="183">
          <cell r="B183">
            <v>2035</v>
          </cell>
        </row>
        <row r="184">
          <cell r="B184">
            <v>2035</v>
          </cell>
        </row>
        <row r="185">
          <cell r="B185">
            <v>2035</v>
          </cell>
        </row>
        <row r="186">
          <cell r="B186">
            <v>2035</v>
          </cell>
        </row>
        <row r="187">
          <cell r="B187">
            <v>2035</v>
          </cell>
        </row>
        <row r="188">
          <cell r="B188">
            <v>2035</v>
          </cell>
        </row>
        <row r="189">
          <cell r="B189">
            <v>2035</v>
          </cell>
        </row>
        <row r="190">
          <cell r="B190">
            <v>2035</v>
          </cell>
        </row>
        <row r="191">
          <cell r="B191">
            <v>2035</v>
          </cell>
        </row>
        <row r="192">
          <cell r="B192">
            <v>2035</v>
          </cell>
        </row>
        <row r="193">
          <cell r="B193">
            <v>2035</v>
          </cell>
        </row>
        <row r="194">
          <cell r="B194">
            <v>2035</v>
          </cell>
        </row>
        <row r="195">
          <cell r="B195">
            <v>2035</v>
          </cell>
        </row>
        <row r="196">
          <cell r="B196">
            <v>2035</v>
          </cell>
        </row>
        <row r="197">
          <cell r="B197">
            <v>2035</v>
          </cell>
        </row>
        <row r="198">
          <cell r="B198">
            <v>2035</v>
          </cell>
        </row>
        <row r="199">
          <cell r="B199">
            <v>2035</v>
          </cell>
        </row>
        <row r="200">
          <cell r="B200">
            <v>2035</v>
          </cell>
        </row>
        <row r="201">
          <cell r="B201">
            <v>2035</v>
          </cell>
        </row>
        <row r="202">
          <cell r="B202">
            <v>2035</v>
          </cell>
        </row>
        <row r="203">
          <cell r="B203">
            <v>2035</v>
          </cell>
        </row>
        <row r="204">
          <cell r="B204">
            <v>2035</v>
          </cell>
        </row>
        <row r="205">
          <cell r="B205">
            <v>2035</v>
          </cell>
        </row>
        <row r="206">
          <cell r="B206">
            <v>2035</v>
          </cell>
        </row>
        <row r="207">
          <cell r="B207">
            <v>2035</v>
          </cell>
        </row>
        <row r="208">
          <cell r="B208">
            <v>2035</v>
          </cell>
        </row>
        <row r="209">
          <cell r="B209">
            <v>2035</v>
          </cell>
        </row>
        <row r="210">
          <cell r="B210">
            <v>2035</v>
          </cell>
        </row>
        <row r="211">
          <cell r="B211">
            <v>2035</v>
          </cell>
        </row>
        <row r="212">
          <cell r="B212">
            <v>2035</v>
          </cell>
        </row>
        <row r="213">
          <cell r="B213">
            <v>2035</v>
          </cell>
        </row>
        <row r="214">
          <cell r="B214">
            <v>2035</v>
          </cell>
        </row>
        <row r="215">
          <cell r="B215">
            <v>2035</v>
          </cell>
        </row>
        <row r="216">
          <cell r="B216">
            <v>2035</v>
          </cell>
        </row>
        <row r="217">
          <cell r="B217">
            <v>2035</v>
          </cell>
        </row>
        <row r="218">
          <cell r="B218">
            <v>2035</v>
          </cell>
        </row>
        <row r="219">
          <cell r="B219">
            <v>2035</v>
          </cell>
        </row>
        <row r="220">
          <cell r="B220">
            <v>2035</v>
          </cell>
        </row>
        <row r="221">
          <cell r="B221">
            <v>2035</v>
          </cell>
        </row>
        <row r="222">
          <cell r="B222">
            <v>2035</v>
          </cell>
        </row>
        <row r="223">
          <cell r="B223">
            <v>2035</v>
          </cell>
        </row>
        <row r="224">
          <cell r="B224">
            <v>2035</v>
          </cell>
        </row>
        <row r="225">
          <cell r="B225">
            <v>2035</v>
          </cell>
        </row>
        <row r="226">
          <cell r="B226">
            <v>2035</v>
          </cell>
        </row>
        <row r="227">
          <cell r="B227">
            <v>2035</v>
          </cell>
        </row>
        <row r="228">
          <cell r="B228">
            <v>2035</v>
          </cell>
        </row>
        <row r="229">
          <cell r="B229">
            <v>2035</v>
          </cell>
        </row>
        <row r="230">
          <cell r="B230">
            <v>2035</v>
          </cell>
        </row>
        <row r="231">
          <cell r="B231">
            <v>2035</v>
          </cell>
        </row>
        <row r="232">
          <cell r="B232">
            <v>2035</v>
          </cell>
        </row>
        <row r="233">
          <cell r="B233">
            <v>2035</v>
          </cell>
        </row>
        <row r="234">
          <cell r="B234">
            <v>2035</v>
          </cell>
        </row>
        <row r="235">
          <cell r="B235">
            <v>2035</v>
          </cell>
        </row>
        <row r="236">
          <cell r="B236">
            <v>2035</v>
          </cell>
        </row>
        <row r="237">
          <cell r="B237">
            <v>2035</v>
          </cell>
        </row>
        <row r="238">
          <cell r="B238">
            <v>2035</v>
          </cell>
        </row>
        <row r="239">
          <cell r="B239">
            <v>2035</v>
          </cell>
        </row>
        <row r="240">
          <cell r="B240">
            <v>2035</v>
          </cell>
        </row>
        <row r="241">
          <cell r="B241">
            <v>2035</v>
          </cell>
        </row>
        <row r="242">
          <cell r="B242">
            <v>2035</v>
          </cell>
        </row>
        <row r="243">
          <cell r="B243">
            <v>2035</v>
          </cell>
        </row>
        <row r="244">
          <cell r="B244">
            <v>2035</v>
          </cell>
        </row>
        <row r="245">
          <cell r="B245">
            <v>2035</v>
          </cell>
        </row>
        <row r="246">
          <cell r="B246">
            <v>2035</v>
          </cell>
        </row>
        <row r="247">
          <cell r="B247">
            <v>2035</v>
          </cell>
        </row>
        <row r="248">
          <cell r="B248">
            <v>2035</v>
          </cell>
        </row>
        <row r="249">
          <cell r="B249">
            <v>2035</v>
          </cell>
        </row>
        <row r="250">
          <cell r="B250">
            <v>2035</v>
          </cell>
        </row>
        <row r="251">
          <cell r="B251">
            <v>2035</v>
          </cell>
        </row>
        <row r="252">
          <cell r="B252">
            <v>2035</v>
          </cell>
        </row>
        <row r="253">
          <cell r="B253">
            <v>2035</v>
          </cell>
        </row>
        <row r="254">
          <cell r="B254">
            <v>2035</v>
          </cell>
        </row>
        <row r="255">
          <cell r="B255">
            <v>2035</v>
          </cell>
        </row>
        <row r="256">
          <cell r="B256">
            <v>2035</v>
          </cell>
        </row>
        <row r="257">
          <cell r="B257">
            <v>2035</v>
          </cell>
        </row>
        <row r="258">
          <cell r="B258">
            <v>2035</v>
          </cell>
        </row>
        <row r="259">
          <cell r="B259">
            <v>2035</v>
          </cell>
        </row>
        <row r="260">
          <cell r="B260">
            <v>2035</v>
          </cell>
        </row>
        <row r="261">
          <cell r="B261">
            <v>2035</v>
          </cell>
        </row>
        <row r="262">
          <cell r="B262">
            <v>2035</v>
          </cell>
        </row>
        <row r="263">
          <cell r="B263">
            <v>2035</v>
          </cell>
        </row>
        <row r="264">
          <cell r="B264">
            <v>2035</v>
          </cell>
        </row>
        <row r="265">
          <cell r="B265">
            <v>2035</v>
          </cell>
        </row>
        <row r="266">
          <cell r="B266">
            <v>2035</v>
          </cell>
        </row>
        <row r="267">
          <cell r="B267">
            <v>2035</v>
          </cell>
        </row>
        <row r="268">
          <cell r="B268">
            <v>2035</v>
          </cell>
        </row>
        <row r="269">
          <cell r="B269">
            <v>2035</v>
          </cell>
        </row>
        <row r="270">
          <cell r="B270">
            <v>2035</v>
          </cell>
        </row>
        <row r="271">
          <cell r="B271">
            <v>2035</v>
          </cell>
        </row>
        <row r="272">
          <cell r="B272">
            <v>2035</v>
          </cell>
        </row>
        <row r="273">
          <cell r="B273">
            <v>2035</v>
          </cell>
        </row>
        <row r="274">
          <cell r="B274">
            <v>2035</v>
          </cell>
        </row>
        <row r="275">
          <cell r="B275">
            <v>2035</v>
          </cell>
        </row>
        <row r="276">
          <cell r="B276">
            <v>2035</v>
          </cell>
        </row>
        <row r="277">
          <cell r="B277">
            <v>2035</v>
          </cell>
        </row>
        <row r="278">
          <cell r="B278">
            <v>2035</v>
          </cell>
        </row>
        <row r="279">
          <cell r="B279">
            <v>2035</v>
          </cell>
        </row>
        <row r="280">
          <cell r="B280">
            <v>2035</v>
          </cell>
        </row>
        <row r="281">
          <cell r="B281">
            <v>2035</v>
          </cell>
        </row>
        <row r="282">
          <cell r="B282">
            <v>2035</v>
          </cell>
        </row>
        <row r="283">
          <cell r="B283">
            <v>2035</v>
          </cell>
        </row>
        <row r="284">
          <cell r="B284">
            <v>2035</v>
          </cell>
        </row>
        <row r="285">
          <cell r="B285">
            <v>2035</v>
          </cell>
        </row>
        <row r="286">
          <cell r="B286">
            <v>2035</v>
          </cell>
        </row>
        <row r="287">
          <cell r="B287">
            <v>2035</v>
          </cell>
        </row>
        <row r="288">
          <cell r="B288">
            <v>2035</v>
          </cell>
        </row>
        <row r="289">
          <cell r="B289">
            <v>2035</v>
          </cell>
        </row>
        <row r="290">
          <cell r="B290">
            <v>2035</v>
          </cell>
        </row>
        <row r="291">
          <cell r="B291">
            <v>2035</v>
          </cell>
        </row>
        <row r="292">
          <cell r="B292">
            <v>2035</v>
          </cell>
        </row>
        <row r="293">
          <cell r="B293">
            <v>2035</v>
          </cell>
        </row>
        <row r="294">
          <cell r="B294">
            <v>2035</v>
          </cell>
        </row>
        <row r="295">
          <cell r="B295">
            <v>2035</v>
          </cell>
        </row>
        <row r="296">
          <cell r="B296">
            <v>2035</v>
          </cell>
        </row>
        <row r="297">
          <cell r="B297">
            <v>2035</v>
          </cell>
        </row>
        <row r="298">
          <cell r="B298">
            <v>2035</v>
          </cell>
        </row>
        <row r="299">
          <cell r="B299">
            <v>2035</v>
          </cell>
        </row>
        <row r="300">
          <cell r="B300">
            <v>2035</v>
          </cell>
        </row>
        <row r="301">
          <cell r="B301">
            <v>2035</v>
          </cell>
        </row>
        <row r="302">
          <cell r="B302">
            <v>2035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AS"/>
      <sheetName val="PROCESOS"/>
      <sheetName val="CONTRATISTAS"/>
      <sheetName val="CONTRATOS"/>
      <sheetName val="MODIFICACIONES"/>
      <sheetName val="ORDENES_DE_COMPRA"/>
      <sheetName val="BASE_SIRECI"/>
      <sheetName val="Listas_SIRECI"/>
    </sheetNames>
    <sheetDataSet>
      <sheetData sheetId="0">
        <row r="1">
          <cell r="B1">
            <v>2</v>
          </cell>
        </row>
        <row r="3">
          <cell r="H3" t="str">
            <v>BORRADOR</v>
          </cell>
        </row>
        <row r="4">
          <cell r="H4" t="str">
            <v>EN REVISIÓN</v>
          </cell>
        </row>
        <row r="5">
          <cell r="H5" t="str">
            <v>CONVOCADO</v>
          </cell>
        </row>
        <row r="6">
          <cell r="H6" t="str">
            <v>ADJUDICADO</v>
          </cell>
        </row>
        <row r="7">
          <cell r="H7" t="str">
            <v>CELEBRADO</v>
          </cell>
        </row>
        <row r="8">
          <cell r="H8" t="str">
            <v>EN EJECUCIÓN</v>
          </cell>
        </row>
        <row r="9">
          <cell r="H9" t="str">
            <v>TERMINADO NORMAL</v>
          </cell>
        </row>
        <row r="10">
          <cell r="H10" t="str">
            <v>LIQUIDADO</v>
          </cell>
        </row>
        <row r="11">
          <cell r="H11" t="str">
            <v>PENDIENTE POR LIQUIDAR</v>
          </cell>
        </row>
        <row r="12">
          <cell r="H12" t="str">
            <v>TERMINADO ANORMAL - CANCELADO / LIQUIDADO UNILATERAL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0</v>
          </cell>
        </row>
      </sheetData>
      <sheetData sheetId="1"/>
      <sheetData sheetId="2"/>
      <sheetData sheetId="3">
        <row r="3">
          <cell r="B3" t="str">
            <v>00-001-2019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AS"/>
      <sheetName val="PROCESOS"/>
      <sheetName val="CONTRATISTAS"/>
      <sheetName val="CONTRATOS"/>
      <sheetName val="MODIFICACIONES"/>
      <sheetName val="ORDENES_DE_COMPRA"/>
      <sheetName val="BASE_SIRECI"/>
      <sheetName val="Listas_SIRECI"/>
    </sheetNames>
    <sheetDataSet>
      <sheetData sheetId="0"/>
      <sheetData sheetId="1">
        <row r="3">
          <cell r="B3" t="str">
            <v>CD-87-001-2020</v>
          </cell>
        </row>
        <row r="4">
          <cell r="B4" t="str">
            <v>CD-87-002-2020</v>
          </cell>
        </row>
        <row r="5">
          <cell r="B5" t="str">
            <v>IMC-87-001-2020</v>
          </cell>
        </row>
        <row r="6">
          <cell r="B6" t="str">
            <v>AMP-87-001-2020</v>
          </cell>
        </row>
        <row r="7">
          <cell r="B7" t="str">
            <v>SASI-87-001-2020</v>
          </cell>
        </row>
        <row r="8">
          <cell r="B8" t="str">
            <v>IMC-87-002-2020</v>
          </cell>
        </row>
        <row r="9">
          <cell r="B9" t="str">
            <v>IMC-87-003-2020</v>
          </cell>
        </row>
        <row r="10">
          <cell r="B10" t="str">
            <v>AMP-87-002-2020</v>
          </cell>
        </row>
        <row r="11">
          <cell r="B11" t="str">
            <v>IMC-87-004-2020</v>
          </cell>
        </row>
        <row r="12">
          <cell r="B12" t="str">
            <v>IMC-87-005-2020</v>
          </cell>
        </row>
        <row r="13">
          <cell r="B13" t="str">
            <v>IMC-87-006-2020</v>
          </cell>
        </row>
        <row r="14">
          <cell r="B14" t="str">
            <v>IMC-87-007-2020</v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  <row r="87">
          <cell r="B87" t="str">
            <v/>
          </cell>
        </row>
        <row r="88">
          <cell r="B88" t="str">
            <v/>
          </cell>
        </row>
        <row r="89">
          <cell r="B89" t="str">
            <v/>
          </cell>
        </row>
        <row r="90">
          <cell r="B90" t="str">
            <v/>
          </cell>
        </row>
        <row r="91">
          <cell r="B91" t="str">
            <v/>
          </cell>
        </row>
        <row r="92">
          <cell r="B92" t="str">
            <v/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  <row r="101">
          <cell r="B101" t="str">
            <v/>
          </cell>
        </row>
        <row r="102">
          <cell r="B102" t="str">
            <v/>
          </cell>
        </row>
        <row r="103">
          <cell r="B103" t="str">
            <v/>
          </cell>
        </row>
        <row r="104">
          <cell r="B104" t="str">
            <v/>
          </cell>
        </row>
        <row r="105">
          <cell r="B105" t="str">
            <v/>
          </cell>
        </row>
        <row r="106">
          <cell r="B106" t="str">
            <v/>
          </cell>
        </row>
        <row r="107">
          <cell r="B107" t="str">
            <v/>
          </cell>
        </row>
        <row r="108">
          <cell r="B108" t="str">
            <v/>
          </cell>
        </row>
        <row r="109">
          <cell r="B109" t="str">
            <v/>
          </cell>
        </row>
        <row r="110">
          <cell r="B110" t="str">
            <v/>
          </cell>
        </row>
        <row r="111">
          <cell r="B111" t="str">
            <v/>
          </cell>
        </row>
        <row r="112">
          <cell r="B112" t="str">
            <v/>
          </cell>
        </row>
        <row r="113">
          <cell r="B113" t="str">
            <v/>
          </cell>
        </row>
        <row r="114">
          <cell r="B114" t="str">
            <v/>
          </cell>
        </row>
        <row r="115">
          <cell r="B115" t="str">
            <v/>
          </cell>
        </row>
        <row r="116">
          <cell r="B116" t="str">
            <v/>
          </cell>
        </row>
        <row r="117">
          <cell r="B117" t="str">
            <v/>
          </cell>
        </row>
        <row r="118">
          <cell r="B118" t="str">
            <v/>
          </cell>
        </row>
        <row r="119">
          <cell r="B119" t="str">
            <v/>
          </cell>
        </row>
        <row r="120">
          <cell r="B120" t="str">
            <v/>
          </cell>
        </row>
        <row r="121">
          <cell r="B121" t="str">
            <v/>
          </cell>
        </row>
        <row r="122">
          <cell r="B122" t="str">
            <v/>
          </cell>
        </row>
        <row r="123">
          <cell r="B123" t="str">
            <v/>
          </cell>
        </row>
        <row r="124">
          <cell r="B124" t="str">
            <v/>
          </cell>
        </row>
        <row r="125">
          <cell r="B125" t="str">
            <v/>
          </cell>
        </row>
        <row r="126">
          <cell r="B126" t="str">
            <v/>
          </cell>
        </row>
        <row r="127">
          <cell r="B127" t="str">
            <v/>
          </cell>
        </row>
        <row r="128">
          <cell r="B128" t="str">
            <v/>
          </cell>
        </row>
        <row r="129">
          <cell r="B129" t="str">
            <v/>
          </cell>
        </row>
        <row r="130">
          <cell r="B130" t="str">
            <v/>
          </cell>
        </row>
        <row r="131">
          <cell r="B131" t="str">
            <v/>
          </cell>
        </row>
        <row r="132">
          <cell r="B132" t="str">
            <v/>
          </cell>
        </row>
        <row r="133">
          <cell r="B133" t="str">
            <v/>
          </cell>
        </row>
        <row r="134">
          <cell r="B134" t="str">
            <v/>
          </cell>
        </row>
        <row r="135">
          <cell r="B135" t="str">
            <v/>
          </cell>
        </row>
        <row r="136">
          <cell r="B136" t="str">
            <v/>
          </cell>
        </row>
        <row r="137">
          <cell r="B137" t="str">
            <v/>
          </cell>
        </row>
        <row r="138">
          <cell r="B138" t="str">
            <v/>
          </cell>
        </row>
        <row r="139">
          <cell r="B139" t="str">
            <v/>
          </cell>
        </row>
        <row r="140">
          <cell r="B140" t="str">
            <v/>
          </cell>
        </row>
        <row r="141">
          <cell r="B141" t="str">
            <v/>
          </cell>
        </row>
        <row r="142">
          <cell r="B142" t="str">
            <v/>
          </cell>
        </row>
        <row r="143">
          <cell r="B143" t="str">
            <v/>
          </cell>
        </row>
        <row r="144">
          <cell r="B144" t="str">
            <v/>
          </cell>
        </row>
        <row r="145">
          <cell r="B145" t="str">
            <v/>
          </cell>
        </row>
        <row r="146">
          <cell r="B146" t="str">
            <v/>
          </cell>
        </row>
        <row r="147">
          <cell r="B147" t="str">
            <v/>
          </cell>
        </row>
        <row r="148">
          <cell r="B148" t="str">
            <v/>
          </cell>
        </row>
        <row r="149">
          <cell r="B149" t="str">
            <v/>
          </cell>
        </row>
        <row r="150">
          <cell r="B150" t="str">
            <v/>
          </cell>
        </row>
        <row r="151">
          <cell r="B151" t="str">
            <v/>
          </cell>
        </row>
        <row r="152">
          <cell r="B152" t="str">
            <v/>
          </cell>
        </row>
        <row r="153">
          <cell r="B153" t="str">
            <v/>
          </cell>
        </row>
        <row r="154">
          <cell r="B154" t="str">
            <v/>
          </cell>
        </row>
        <row r="155">
          <cell r="B155" t="str">
            <v/>
          </cell>
        </row>
        <row r="156">
          <cell r="B156" t="str">
            <v/>
          </cell>
        </row>
        <row r="157">
          <cell r="B157" t="str">
            <v/>
          </cell>
        </row>
        <row r="158">
          <cell r="B158" t="str">
            <v/>
          </cell>
        </row>
        <row r="159">
          <cell r="B159" t="str">
            <v/>
          </cell>
        </row>
        <row r="160">
          <cell r="B160" t="str">
            <v/>
          </cell>
        </row>
        <row r="161">
          <cell r="B161" t="str">
            <v/>
          </cell>
        </row>
        <row r="162">
          <cell r="B162" t="str">
            <v/>
          </cell>
        </row>
        <row r="163">
          <cell r="B163" t="str">
            <v/>
          </cell>
        </row>
        <row r="164">
          <cell r="B164" t="str">
            <v/>
          </cell>
        </row>
        <row r="165">
          <cell r="B165" t="str">
            <v/>
          </cell>
        </row>
        <row r="166">
          <cell r="B166" t="str">
            <v/>
          </cell>
        </row>
        <row r="167">
          <cell r="B167" t="str">
            <v/>
          </cell>
        </row>
        <row r="168">
          <cell r="B168" t="str">
            <v/>
          </cell>
        </row>
        <row r="169">
          <cell r="B169" t="str">
            <v/>
          </cell>
        </row>
        <row r="170">
          <cell r="B170" t="str">
            <v/>
          </cell>
        </row>
        <row r="171">
          <cell r="B171" t="str">
            <v/>
          </cell>
        </row>
        <row r="172">
          <cell r="B172" t="str">
            <v/>
          </cell>
        </row>
        <row r="173">
          <cell r="B173" t="str">
            <v/>
          </cell>
        </row>
        <row r="174">
          <cell r="B174" t="str">
            <v/>
          </cell>
        </row>
        <row r="175">
          <cell r="B175" t="str">
            <v/>
          </cell>
        </row>
        <row r="176">
          <cell r="B176" t="str">
            <v/>
          </cell>
        </row>
        <row r="177">
          <cell r="B177" t="str">
            <v/>
          </cell>
        </row>
        <row r="178">
          <cell r="B178" t="str">
            <v/>
          </cell>
        </row>
        <row r="179">
          <cell r="B179" t="str">
            <v/>
          </cell>
        </row>
        <row r="180">
          <cell r="B180" t="str">
            <v/>
          </cell>
        </row>
        <row r="181">
          <cell r="B181" t="str">
            <v/>
          </cell>
        </row>
        <row r="182">
          <cell r="B182" t="str">
            <v/>
          </cell>
        </row>
        <row r="183">
          <cell r="B183" t="str">
            <v/>
          </cell>
        </row>
        <row r="184">
          <cell r="B184" t="str">
            <v/>
          </cell>
        </row>
        <row r="185">
          <cell r="B185" t="str">
            <v/>
          </cell>
        </row>
        <row r="186">
          <cell r="B186" t="str">
            <v/>
          </cell>
        </row>
        <row r="187">
          <cell r="B187" t="str">
            <v/>
          </cell>
        </row>
        <row r="188">
          <cell r="B188" t="str">
            <v/>
          </cell>
        </row>
        <row r="189">
          <cell r="B189" t="str">
            <v/>
          </cell>
        </row>
        <row r="190">
          <cell r="B190" t="str">
            <v/>
          </cell>
        </row>
        <row r="191">
          <cell r="B191" t="str">
            <v/>
          </cell>
        </row>
        <row r="192">
          <cell r="B192" t="str">
            <v/>
          </cell>
        </row>
        <row r="193">
          <cell r="B193" t="str">
            <v/>
          </cell>
        </row>
        <row r="194">
          <cell r="B194" t="str">
            <v/>
          </cell>
        </row>
        <row r="195">
          <cell r="B195" t="str">
            <v/>
          </cell>
        </row>
        <row r="196">
          <cell r="B196" t="str">
            <v/>
          </cell>
        </row>
        <row r="197">
          <cell r="B197" t="str">
            <v/>
          </cell>
        </row>
        <row r="198">
          <cell r="B198" t="str">
            <v/>
          </cell>
        </row>
        <row r="199">
          <cell r="B199" t="str">
            <v/>
          </cell>
        </row>
        <row r="200">
          <cell r="B200" t="str">
            <v/>
          </cell>
        </row>
        <row r="201">
          <cell r="B201" t="str">
            <v/>
          </cell>
        </row>
        <row r="202">
          <cell r="B202" t="str">
            <v/>
          </cell>
        </row>
        <row r="203">
          <cell r="B203" t="str">
            <v/>
          </cell>
        </row>
        <row r="204">
          <cell r="B204" t="str">
            <v/>
          </cell>
        </row>
        <row r="205">
          <cell r="B205" t="str">
            <v/>
          </cell>
        </row>
        <row r="206">
          <cell r="B206" t="str">
            <v/>
          </cell>
        </row>
        <row r="207">
          <cell r="B207" t="str">
            <v/>
          </cell>
        </row>
        <row r="208">
          <cell r="B208" t="str">
            <v/>
          </cell>
        </row>
        <row r="209">
          <cell r="B209" t="str">
            <v/>
          </cell>
        </row>
        <row r="210">
          <cell r="B210" t="str">
            <v/>
          </cell>
        </row>
        <row r="211">
          <cell r="B211" t="str">
            <v/>
          </cell>
        </row>
        <row r="212">
          <cell r="B212" t="str">
            <v/>
          </cell>
        </row>
        <row r="213">
          <cell r="B213" t="str">
            <v/>
          </cell>
        </row>
        <row r="214">
          <cell r="B214" t="str">
            <v/>
          </cell>
        </row>
        <row r="215">
          <cell r="B215" t="str">
            <v/>
          </cell>
        </row>
        <row r="216">
          <cell r="B216" t="str">
            <v/>
          </cell>
        </row>
        <row r="217">
          <cell r="B217" t="str">
            <v/>
          </cell>
        </row>
        <row r="218">
          <cell r="B218" t="str">
            <v/>
          </cell>
        </row>
        <row r="219">
          <cell r="B219" t="str">
            <v/>
          </cell>
        </row>
        <row r="220">
          <cell r="B220" t="str">
            <v/>
          </cell>
        </row>
        <row r="221">
          <cell r="B221" t="str">
            <v/>
          </cell>
        </row>
        <row r="222">
          <cell r="B222" t="str">
            <v/>
          </cell>
        </row>
        <row r="223">
          <cell r="B223" t="str">
            <v/>
          </cell>
        </row>
        <row r="224">
          <cell r="B224" t="str">
            <v/>
          </cell>
        </row>
        <row r="225">
          <cell r="B225" t="str">
            <v/>
          </cell>
        </row>
        <row r="226">
          <cell r="B226" t="str">
            <v/>
          </cell>
        </row>
        <row r="227">
          <cell r="B227" t="str">
            <v/>
          </cell>
        </row>
        <row r="228">
          <cell r="B228" t="str">
            <v/>
          </cell>
        </row>
        <row r="229">
          <cell r="B229" t="str">
            <v/>
          </cell>
        </row>
        <row r="230">
          <cell r="B230" t="str">
            <v/>
          </cell>
        </row>
        <row r="231">
          <cell r="B231" t="str">
            <v/>
          </cell>
        </row>
        <row r="232">
          <cell r="B232" t="str">
            <v/>
          </cell>
        </row>
        <row r="233">
          <cell r="B233" t="str">
            <v/>
          </cell>
        </row>
        <row r="234">
          <cell r="B234" t="str">
            <v/>
          </cell>
        </row>
        <row r="235">
          <cell r="B235" t="str">
            <v/>
          </cell>
        </row>
        <row r="236">
          <cell r="B236" t="str">
            <v/>
          </cell>
        </row>
        <row r="237">
          <cell r="B237" t="str">
            <v/>
          </cell>
        </row>
        <row r="238">
          <cell r="B238" t="str">
            <v/>
          </cell>
        </row>
        <row r="239">
          <cell r="B239" t="str">
            <v/>
          </cell>
        </row>
        <row r="240">
          <cell r="B240" t="str">
            <v/>
          </cell>
        </row>
        <row r="241">
          <cell r="B241" t="str">
            <v/>
          </cell>
        </row>
        <row r="242">
          <cell r="B242" t="str">
            <v/>
          </cell>
        </row>
        <row r="243">
          <cell r="B243" t="str">
            <v/>
          </cell>
        </row>
        <row r="244">
          <cell r="B244" t="str">
            <v/>
          </cell>
        </row>
        <row r="245">
          <cell r="B245" t="str">
            <v/>
          </cell>
        </row>
        <row r="246">
          <cell r="B246" t="str">
            <v/>
          </cell>
        </row>
        <row r="247">
          <cell r="B247" t="str">
            <v/>
          </cell>
        </row>
        <row r="248">
          <cell r="B248" t="str">
            <v/>
          </cell>
        </row>
        <row r="249">
          <cell r="B249" t="str">
            <v/>
          </cell>
        </row>
        <row r="250">
          <cell r="B250" t="str">
            <v/>
          </cell>
        </row>
        <row r="251">
          <cell r="B251" t="str">
            <v/>
          </cell>
        </row>
        <row r="252">
          <cell r="B252" t="str">
            <v/>
          </cell>
        </row>
        <row r="253">
          <cell r="B253" t="str">
            <v/>
          </cell>
        </row>
        <row r="254">
          <cell r="B254" t="str">
            <v/>
          </cell>
        </row>
        <row r="255">
          <cell r="B255" t="str">
            <v/>
          </cell>
        </row>
        <row r="256">
          <cell r="B256" t="str">
            <v/>
          </cell>
        </row>
        <row r="257">
          <cell r="B257" t="str">
            <v/>
          </cell>
        </row>
        <row r="258">
          <cell r="B258" t="str">
            <v/>
          </cell>
        </row>
        <row r="259">
          <cell r="B259" t="str">
            <v/>
          </cell>
        </row>
        <row r="260">
          <cell r="B260" t="str">
            <v/>
          </cell>
        </row>
        <row r="261">
          <cell r="B261" t="str">
            <v/>
          </cell>
        </row>
        <row r="262">
          <cell r="B262" t="str">
            <v/>
          </cell>
        </row>
        <row r="263">
          <cell r="B263" t="str">
            <v/>
          </cell>
        </row>
        <row r="264">
          <cell r="B264" t="str">
            <v/>
          </cell>
        </row>
        <row r="265">
          <cell r="B265" t="str">
            <v/>
          </cell>
        </row>
        <row r="266">
          <cell r="B266" t="str">
            <v/>
          </cell>
        </row>
        <row r="267">
          <cell r="B267" t="str">
            <v/>
          </cell>
        </row>
        <row r="268">
          <cell r="B268" t="str">
            <v/>
          </cell>
        </row>
        <row r="269">
          <cell r="B269" t="str">
            <v/>
          </cell>
        </row>
        <row r="270">
          <cell r="B270" t="str">
            <v/>
          </cell>
        </row>
        <row r="271">
          <cell r="B271" t="str">
            <v/>
          </cell>
        </row>
        <row r="272">
          <cell r="B272" t="str">
            <v/>
          </cell>
        </row>
        <row r="273">
          <cell r="B273" t="str">
            <v/>
          </cell>
        </row>
        <row r="274">
          <cell r="B274" t="str">
            <v/>
          </cell>
        </row>
        <row r="275">
          <cell r="B275" t="str">
            <v/>
          </cell>
        </row>
        <row r="276">
          <cell r="B276" t="str">
            <v/>
          </cell>
        </row>
        <row r="277">
          <cell r="B277" t="str">
            <v/>
          </cell>
        </row>
        <row r="278">
          <cell r="B278" t="str">
            <v/>
          </cell>
        </row>
        <row r="279">
          <cell r="B279" t="str">
            <v/>
          </cell>
        </row>
        <row r="280">
          <cell r="B280" t="str">
            <v/>
          </cell>
        </row>
        <row r="281">
          <cell r="B281" t="str">
            <v/>
          </cell>
        </row>
        <row r="282">
          <cell r="B282" t="str">
            <v/>
          </cell>
        </row>
        <row r="283">
          <cell r="B283" t="str">
            <v/>
          </cell>
        </row>
        <row r="284">
          <cell r="B284" t="str">
            <v/>
          </cell>
        </row>
        <row r="285">
          <cell r="B285" t="str">
            <v/>
          </cell>
        </row>
        <row r="286">
          <cell r="B286" t="str">
            <v/>
          </cell>
        </row>
        <row r="287">
          <cell r="B287" t="str">
            <v/>
          </cell>
        </row>
        <row r="288">
          <cell r="B288" t="str">
            <v/>
          </cell>
        </row>
        <row r="289">
          <cell r="B289" t="str">
            <v/>
          </cell>
        </row>
        <row r="290">
          <cell r="B290" t="str">
            <v/>
          </cell>
        </row>
        <row r="291">
          <cell r="B291" t="str">
            <v/>
          </cell>
        </row>
        <row r="292">
          <cell r="B292" t="str">
            <v/>
          </cell>
        </row>
        <row r="293">
          <cell r="B293" t="str">
            <v/>
          </cell>
        </row>
        <row r="294">
          <cell r="B294" t="str">
            <v/>
          </cell>
        </row>
        <row r="295">
          <cell r="B295" t="str">
            <v/>
          </cell>
        </row>
        <row r="296">
          <cell r="B296" t="str">
            <v/>
          </cell>
        </row>
        <row r="297">
          <cell r="B297" t="str">
            <v/>
          </cell>
        </row>
        <row r="298">
          <cell r="B298" t="str">
            <v/>
          </cell>
        </row>
        <row r="299">
          <cell r="B299" t="str">
            <v/>
          </cell>
        </row>
        <row r="300">
          <cell r="B300" t="str">
            <v/>
          </cell>
        </row>
        <row r="301">
          <cell r="B301" t="str">
            <v/>
          </cell>
        </row>
        <row r="302">
          <cell r="B302" t="str">
            <v/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D"/>
      <sheetName val="PAA 2024"/>
      <sheetName val="SOLICITUDES"/>
      <sheetName val="Clasificador"/>
      <sheetName val="AREAS DIAN"/>
      <sheetName val="PAA 2024 SECOP"/>
      <sheetName val="Num inicial"/>
    </sheetNames>
    <sheetDataSet>
      <sheetData sheetId="0">
        <row r="6">
          <cell r="H6" t="str">
            <v>Dirección General</v>
          </cell>
          <cell r="I6">
            <v>100000202</v>
          </cell>
          <cell r="J6" t="str">
            <v>CO-DC-11001</v>
          </cell>
          <cell r="K6" t="str">
            <v>13-10-00-000</v>
          </cell>
        </row>
        <row r="7">
          <cell r="H7" t="str">
            <v>Oficina de Control Interno</v>
          </cell>
          <cell r="I7">
            <v>100202204</v>
          </cell>
          <cell r="J7" t="str">
            <v>CO-DC-11001</v>
          </cell>
          <cell r="K7" t="str">
            <v>13-10-00-000</v>
          </cell>
        </row>
        <row r="8">
          <cell r="H8" t="str">
            <v>Oficina de Seguridad de la Informacion</v>
          </cell>
          <cell r="I8">
            <v>100202252</v>
          </cell>
          <cell r="J8" t="str">
            <v>CO-DC-11001</v>
          </cell>
          <cell r="K8" t="str">
            <v>13-10-00-000</v>
          </cell>
        </row>
        <row r="9">
          <cell r="H9" t="str">
            <v>Oficina de Comunicaciones Institucionales</v>
          </cell>
          <cell r="I9">
            <v>100202253</v>
          </cell>
          <cell r="J9" t="str">
            <v>CO-DC-11001</v>
          </cell>
          <cell r="K9" t="str">
            <v>13-10-00-000</v>
          </cell>
        </row>
        <row r="10">
          <cell r="H10" t="str">
            <v>Oficina de Tributación Internacional</v>
          </cell>
          <cell r="I10">
            <v>100202254</v>
          </cell>
          <cell r="J10" t="str">
            <v>CO-DC-11001</v>
          </cell>
          <cell r="K10" t="str">
            <v>13-10-00-000</v>
          </cell>
        </row>
        <row r="11">
          <cell r="H11" t="str">
            <v>Dirección de Gestión de Impuestos</v>
          </cell>
          <cell r="I11">
            <v>100202153</v>
          </cell>
          <cell r="J11" t="str">
            <v>CO-DC-11001</v>
          </cell>
          <cell r="K11" t="str">
            <v>13-10-00-000</v>
          </cell>
        </row>
        <row r="12">
          <cell r="H12" t="str">
            <v>Sub de Recaudo</v>
          </cell>
          <cell r="I12">
            <v>100153156</v>
          </cell>
          <cell r="J12" t="str">
            <v>CO-DC-11001</v>
          </cell>
          <cell r="K12" t="str">
            <v>13-10-00-000</v>
          </cell>
        </row>
        <row r="13">
          <cell r="H13" t="str">
            <v>Sub de Servicio al Ciudadano en Asuntos Tributarios</v>
          </cell>
          <cell r="I13">
            <v>100153162</v>
          </cell>
          <cell r="J13" t="str">
            <v>CO-DC-11001</v>
          </cell>
          <cell r="K13" t="str">
            <v>13-10-00-000</v>
          </cell>
        </row>
        <row r="14">
          <cell r="H14" t="str">
            <v>Sub de Cobranzas y Control Extensivo</v>
          </cell>
          <cell r="I14">
            <v>100153158</v>
          </cell>
          <cell r="J14" t="str">
            <v>CO-DC-11001</v>
          </cell>
          <cell r="K14" t="str">
            <v>13-10-00-000</v>
          </cell>
        </row>
        <row r="15">
          <cell r="H15" t="str">
            <v>Sub Para El Impulso de La Formalización Tributaria</v>
          </cell>
          <cell r="I15">
            <v>100153159</v>
          </cell>
          <cell r="J15" t="str">
            <v>CO-DC-11001</v>
          </cell>
          <cell r="K15" t="str">
            <v>13-10-00-000</v>
          </cell>
        </row>
        <row r="16">
          <cell r="H16" t="str">
            <v xml:space="preserve">Sub de Administración del Registro Único Tributario </v>
          </cell>
          <cell r="I16">
            <v>100153160</v>
          </cell>
          <cell r="J16" t="str">
            <v>CO-DC-11001</v>
          </cell>
          <cell r="K16" t="str">
            <v>13-10-00-000</v>
          </cell>
        </row>
        <row r="17">
          <cell r="H17" t="str">
            <v>Sub de Factura Electrónica y Soluciones Operativas</v>
          </cell>
          <cell r="I17">
            <v>100153157</v>
          </cell>
          <cell r="J17" t="str">
            <v>CO-DC-11001</v>
          </cell>
          <cell r="K17" t="str">
            <v>13-10-00-000</v>
          </cell>
        </row>
        <row r="18">
          <cell r="H18" t="str">
            <v>Sub de Devoluciones</v>
          </cell>
          <cell r="I18">
            <v>100153161</v>
          </cell>
          <cell r="J18" t="str">
            <v>CO-DC-11001</v>
          </cell>
          <cell r="K18" t="str">
            <v>13-10-00-000</v>
          </cell>
        </row>
        <row r="19">
          <cell r="H19" t="str">
            <v>Dirección de Gestión de Aduanas</v>
          </cell>
          <cell r="I19">
            <v>100202210</v>
          </cell>
          <cell r="J19" t="str">
            <v>CO-DC-11001</v>
          </cell>
          <cell r="K19" t="str">
            <v>13-10-00-000</v>
          </cell>
        </row>
        <row r="20">
          <cell r="H20" t="str">
            <v>Sub de Operación Aduanera</v>
          </cell>
          <cell r="I20">
            <v>100210163</v>
          </cell>
          <cell r="J20" t="str">
            <v>CO-DC-11001</v>
          </cell>
          <cell r="K20" t="str">
            <v>13-10-00-000</v>
          </cell>
        </row>
        <row r="21">
          <cell r="H21" t="str">
            <v>Sub Técnica Aduanera</v>
          </cell>
          <cell r="I21">
            <v>100210165</v>
          </cell>
          <cell r="J21" t="str">
            <v>CO-DC-11001</v>
          </cell>
          <cell r="K21" t="str">
            <v>13-10-00-000</v>
          </cell>
        </row>
        <row r="22">
          <cell r="H22" t="str">
            <v>Sub de Registro y Control Aduanero</v>
          </cell>
          <cell r="I22">
            <v>100210166</v>
          </cell>
          <cell r="J22" t="str">
            <v>CO-DC-11001</v>
          </cell>
          <cell r="K22" t="str">
            <v>13-10-00-000</v>
          </cell>
        </row>
        <row r="23">
          <cell r="H23" t="str">
            <v>Sub del Operador Económico Autorizado</v>
          </cell>
          <cell r="I23">
            <v>100210167</v>
          </cell>
          <cell r="J23" t="str">
            <v>CO-DC-11001</v>
          </cell>
          <cell r="K23" t="str">
            <v>13-10-00-000</v>
          </cell>
        </row>
        <row r="24">
          <cell r="H24" t="str">
            <v>Sub Del Laboratorio Aduanero</v>
          </cell>
          <cell r="I24">
            <v>100210168</v>
          </cell>
          <cell r="J24" t="str">
            <v>CO-DC-11001</v>
          </cell>
          <cell r="K24" t="str">
            <v>13-10-00-000</v>
          </cell>
        </row>
        <row r="25">
          <cell r="H25" t="str">
            <v>Subdirección de Servicio y Facilitación al Comercio Exterior</v>
          </cell>
          <cell r="I25">
            <v>100210164</v>
          </cell>
          <cell r="J25" t="str">
            <v>CO-DC-11001</v>
          </cell>
          <cell r="K25" t="str">
            <v>13-10-00-000</v>
          </cell>
        </row>
        <row r="26">
          <cell r="H26" t="str">
            <v>Dirección de Gestión de Fiscalización</v>
          </cell>
          <cell r="I26">
            <v>100202211</v>
          </cell>
          <cell r="J26" t="str">
            <v>CO-DC-11001</v>
          </cell>
          <cell r="K26" t="str">
            <v>13-10-00-000</v>
          </cell>
        </row>
        <row r="27">
          <cell r="H27" t="str">
            <v>Sub de Gestión Fiscalización Tributaria</v>
          </cell>
          <cell r="I27">
            <v>100211169</v>
          </cell>
          <cell r="J27" t="str">
            <v>CO-DC-11001</v>
          </cell>
          <cell r="K27" t="str">
            <v>13-10-00-000</v>
          </cell>
        </row>
        <row r="28">
          <cell r="H28" t="str">
            <v>Sub de Gestión Fiscalización Aduanera</v>
          </cell>
          <cell r="I28">
            <v>100211170</v>
          </cell>
          <cell r="J28" t="str">
            <v>CO-DC-11001</v>
          </cell>
          <cell r="K28" t="str">
            <v>13-10-00-000</v>
          </cell>
        </row>
        <row r="29">
          <cell r="H29" t="str">
            <v>Sub de Fiscalización Cambiaria</v>
          </cell>
          <cell r="I29">
            <v>100211171</v>
          </cell>
          <cell r="J29" t="str">
            <v>CO-DC-11001</v>
          </cell>
          <cell r="K29" t="str">
            <v>13-10-00-000</v>
          </cell>
        </row>
        <row r="30">
          <cell r="H30" t="str">
            <v>Sub de Fiscalización Internacional</v>
          </cell>
          <cell r="I30">
            <v>100211172</v>
          </cell>
          <cell r="J30" t="str">
            <v>CO-DC-11001</v>
          </cell>
          <cell r="K30" t="str">
            <v>13-10-00-000</v>
          </cell>
        </row>
        <row r="31">
          <cell r="H31" t="str">
            <v>Sub de Apoyo en la Lucha contra el Delito Aduanero y Fisca</v>
          </cell>
          <cell r="I31">
            <v>100211173</v>
          </cell>
          <cell r="J31" t="str">
            <v>CO-DC-11001</v>
          </cell>
          <cell r="K31" t="str">
            <v>13-10-00-000</v>
          </cell>
        </row>
        <row r="32">
          <cell r="H32" t="str">
            <v>Dirección de Gestión Estratégica y de Analítica</v>
          </cell>
          <cell r="I32">
            <v>100202152</v>
          </cell>
          <cell r="J32" t="str">
            <v>CO-DC-11001</v>
          </cell>
          <cell r="K32" t="str">
            <v>13-10-00-000</v>
          </cell>
        </row>
        <row r="33">
          <cell r="H33" t="str">
            <v>Sub de Información y Analítica</v>
          </cell>
          <cell r="I33">
            <v>100152174</v>
          </cell>
          <cell r="J33" t="str">
            <v>CO-DC-11001</v>
          </cell>
          <cell r="K33" t="str">
            <v>13-10-00-000</v>
          </cell>
        </row>
        <row r="34">
          <cell r="H34" t="str">
            <v>Sub de Análisis de Riesgo y Programas</v>
          </cell>
          <cell r="I34">
            <v>100152175</v>
          </cell>
          <cell r="J34" t="str">
            <v>CO-DC-11001</v>
          </cell>
          <cell r="K34" t="str">
            <v>13-10-00-000</v>
          </cell>
        </row>
        <row r="35">
          <cell r="H35" t="str">
            <v>Sub del Centro de Trazabilidad Aduanera</v>
          </cell>
          <cell r="I35">
            <v>100152179</v>
          </cell>
          <cell r="J35" t="str">
            <v>CO-DC-11001</v>
          </cell>
          <cell r="K35" t="str">
            <v>13-10-00-000</v>
          </cell>
        </row>
        <row r="36">
          <cell r="H36" t="str">
            <v xml:space="preserve">Sub de Estudios Económicos </v>
          </cell>
          <cell r="I36">
            <v>100152176</v>
          </cell>
          <cell r="J36" t="str">
            <v>CO-DC-11001</v>
          </cell>
          <cell r="K36" t="str">
            <v>13-10-00-000</v>
          </cell>
        </row>
        <row r="37">
          <cell r="H37" t="str">
            <v xml:space="preserve">Sub de Planeación y Cumplimiento </v>
          </cell>
          <cell r="I37">
            <v>100152177</v>
          </cell>
          <cell r="J37" t="str">
            <v>CO-DC-11001</v>
          </cell>
          <cell r="K37" t="str">
            <v>13-10-00-000</v>
          </cell>
        </row>
        <row r="38">
          <cell r="H38" t="str">
            <v xml:space="preserve">Sub de Procesos </v>
          </cell>
          <cell r="I38">
            <v>100152178</v>
          </cell>
          <cell r="J38" t="str">
            <v>CO-DC-11001</v>
          </cell>
          <cell r="K38" t="str">
            <v>13-10-00-000</v>
          </cell>
        </row>
        <row r="39">
          <cell r="H39" t="str">
            <v>Dirección de Gestión de Innovación y Tecnología</v>
          </cell>
          <cell r="I39">
            <v>100202154</v>
          </cell>
          <cell r="J39" t="str">
            <v>CO-DC-11001</v>
          </cell>
          <cell r="K39" t="str">
            <v>13-10-00-000</v>
          </cell>
        </row>
        <row r="40">
          <cell r="H40" t="str">
            <v>Sub de Innovación y Proyectos</v>
          </cell>
          <cell r="I40">
            <v>100154180</v>
          </cell>
          <cell r="J40" t="str">
            <v>CO-DC-11001</v>
          </cell>
          <cell r="K40" t="str">
            <v>13-10-00-000</v>
          </cell>
        </row>
        <row r="41">
          <cell r="H41" t="str">
            <v>Sub de Soluciones y Desarrollo</v>
          </cell>
          <cell r="I41">
            <v>100154181</v>
          </cell>
          <cell r="J41" t="str">
            <v>CO-DC-11001</v>
          </cell>
          <cell r="K41" t="str">
            <v>13-10-00-000</v>
          </cell>
        </row>
        <row r="42">
          <cell r="H42" t="str">
            <v>Sub de Procesamiento de Datos</v>
          </cell>
          <cell r="I42">
            <v>100154182</v>
          </cell>
          <cell r="J42" t="str">
            <v>CO-DC-11001</v>
          </cell>
          <cell r="K42" t="str">
            <v>13-10-00-000</v>
          </cell>
        </row>
        <row r="43">
          <cell r="H43" t="str">
            <v>Sub de Infraestructura Tecnológica y de Operaciones</v>
          </cell>
          <cell r="I43">
            <v>100154183</v>
          </cell>
          <cell r="J43" t="str">
            <v>CO-DC-11001</v>
          </cell>
          <cell r="K43" t="str">
            <v>13-10-00-000</v>
          </cell>
        </row>
        <row r="44">
          <cell r="H44" t="str">
            <v>Dirección GIT- Enlace para la Transformación Digital</v>
          </cell>
          <cell r="I44">
            <v>100154453</v>
          </cell>
          <cell r="J44" t="str">
            <v>CO-DC-11001</v>
          </cell>
          <cell r="K44" t="str">
            <v>13-10-00-000</v>
          </cell>
        </row>
        <row r="45">
          <cell r="H45" t="str">
            <v>Dirección de Gestión Corporativa</v>
          </cell>
          <cell r="I45">
            <v>100202151</v>
          </cell>
          <cell r="J45" t="str">
            <v>CO-DC-11001</v>
          </cell>
          <cell r="K45" t="str">
            <v>13-10-00-000</v>
          </cell>
        </row>
        <row r="46">
          <cell r="H46" t="str">
            <v>Sub de Gestión de Recursos Financieros</v>
          </cell>
          <cell r="I46">
            <v>100151184</v>
          </cell>
          <cell r="J46" t="str">
            <v>CO-DC-11001</v>
          </cell>
          <cell r="K46" t="str">
            <v>13-10-00-000</v>
          </cell>
        </row>
        <row r="47">
          <cell r="H47" t="str">
            <v>Sub de Gestión del Empleo Público</v>
          </cell>
          <cell r="I47">
            <v>100151185</v>
          </cell>
          <cell r="J47" t="str">
            <v>CO-DC-11001</v>
          </cell>
          <cell r="K47" t="str">
            <v>13-10-00-000</v>
          </cell>
        </row>
        <row r="48">
          <cell r="H48" t="str">
            <v>Sub de Desarrollo del Talento Humano</v>
          </cell>
          <cell r="I48">
            <v>100151186</v>
          </cell>
          <cell r="J48" t="str">
            <v>CO-DC-11001</v>
          </cell>
          <cell r="K48" t="str">
            <v>13-10-00-000</v>
          </cell>
        </row>
        <row r="49">
          <cell r="H49" t="str">
            <v>Sub Escuela de Impuestos y Aduanas</v>
          </cell>
          <cell r="I49">
            <v>100151187</v>
          </cell>
          <cell r="J49" t="str">
            <v>CO-DC-11001</v>
          </cell>
          <cell r="K49" t="str">
            <v>13-10-00-000</v>
          </cell>
        </row>
        <row r="50">
          <cell r="H50" t="str">
            <v>Sub de Asuntos Disciplinarios</v>
          </cell>
          <cell r="I50">
            <v>100151188</v>
          </cell>
          <cell r="J50" t="str">
            <v>CO-DC-11001</v>
          </cell>
          <cell r="K50" t="str">
            <v>13-10-00-000</v>
          </cell>
        </row>
        <row r="51">
          <cell r="H51" t="str">
            <v>Sub de Compras y Contratos</v>
          </cell>
          <cell r="I51">
            <v>100151189</v>
          </cell>
          <cell r="J51" t="str">
            <v>CO-DC-11001</v>
          </cell>
          <cell r="K51" t="str">
            <v>13-10-00-000</v>
          </cell>
        </row>
        <row r="52">
          <cell r="H52" t="str">
            <v>Sub Administrativa</v>
          </cell>
          <cell r="I52">
            <v>100151190</v>
          </cell>
          <cell r="J52" t="str">
            <v>CO-DC-11001</v>
          </cell>
          <cell r="K52" t="str">
            <v>13-10-00-000</v>
          </cell>
        </row>
        <row r="53">
          <cell r="H53" t="str">
            <v>Sub Administrativa - Coord de Infraestructura</v>
          </cell>
          <cell r="I53">
            <v>100190419</v>
          </cell>
          <cell r="J53" t="str">
            <v>CO-DC-11001</v>
          </cell>
          <cell r="K53" t="str">
            <v>13-10-00-000</v>
          </cell>
        </row>
        <row r="54">
          <cell r="H54" t="str">
            <v>Sub Administrativa - Coord de Correspondencia y Notificac</v>
          </cell>
          <cell r="I54">
            <v>100190442</v>
          </cell>
          <cell r="J54" t="str">
            <v>CO-DC-11001</v>
          </cell>
          <cell r="K54" t="str">
            <v>13-10-00-000</v>
          </cell>
        </row>
        <row r="55">
          <cell r="H55" t="str">
            <v>Sub Administrativa - Coord de Servicios Generales</v>
          </cell>
          <cell r="I55">
            <v>100190141</v>
          </cell>
          <cell r="J55" t="str">
            <v>CO-DC-11001</v>
          </cell>
          <cell r="K55" t="str">
            <v>13-10-00-000</v>
          </cell>
        </row>
        <row r="56">
          <cell r="H56" t="str">
            <v>Sub Administrativa - Coord de Documentación</v>
          </cell>
          <cell r="I56">
            <v>100190443</v>
          </cell>
          <cell r="J56" t="str">
            <v>CO-DC-11001</v>
          </cell>
          <cell r="K56" t="str">
            <v>13-10-00-000</v>
          </cell>
        </row>
        <row r="57">
          <cell r="H57" t="str">
            <v>Sub Logística</v>
          </cell>
          <cell r="I57">
            <v>100151191</v>
          </cell>
          <cell r="J57" t="str">
            <v>CO-DC-11001</v>
          </cell>
          <cell r="K57" t="str">
            <v>13-10-00-000</v>
          </cell>
        </row>
        <row r="58">
          <cell r="H58" t="str">
            <v>Dirección de Gestión Jurídica</v>
          </cell>
          <cell r="I58">
            <v>100202208</v>
          </cell>
          <cell r="J58" t="str">
            <v>CO-DC-11001</v>
          </cell>
          <cell r="K58" t="str">
            <v>13-10-00-000</v>
          </cell>
        </row>
        <row r="59">
          <cell r="H59" t="str">
            <v>Sub de Normativa y Doctrina</v>
          </cell>
          <cell r="I59">
            <v>100208192</v>
          </cell>
          <cell r="J59" t="str">
            <v>CO-DC-11001</v>
          </cell>
          <cell r="K59" t="str">
            <v>13-10-00-000</v>
          </cell>
        </row>
        <row r="60">
          <cell r="H60" t="str">
            <v>Sub de Recursos Jurídicos</v>
          </cell>
          <cell r="I60">
            <v>100208193</v>
          </cell>
          <cell r="J60" t="str">
            <v>CO-DC-11001</v>
          </cell>
          <cell r="K60" t="str">
            <v>13-10-00-000</v>
          </cell>
        </row>
        <row r="61">
          <cell r="H61" t="str">
            <v>Sub de Representación Externa</v>
          </cell>
          <cell r="I61">
            <v>100208194</v>
          </cell>
          <cell r="J61" t="str">
            <v>CO-DC-11001</v>
          </cell>
          <cell r="K61" t="str">
            <v>13-10-00-000</v>
          </cell>
        </row>
        <row r="62">
          <cell r="H62" t="str">
            <v>Sub de Asuntos Penales</v>
          </cell>
          <cell r="I62">
            <v>100208195</v>
          </cell>
          <cell r="J62" t="str">
            <v>CO-DC-11001</v>
          </cell>
          <cell r="K62" t="str">
            <v>13-10-00-000</v>
          </cell>
        </row>
        <row r="63">
          <cell r="H63" t="str">
            <v>Dirección de Gestión de Policía Fiscal y Aduanera</v>
          </cell>
          <cell r="I63">
            <v>100202212</v>
          </cell>
          <cell r="J63" t="str">
            <v>CO-DC-11001</v>
          </cell>
          <cell r="K63" t="str">
            <v>13-10-00-000</v>
          </cell>
        </row>
        <row r="64">
          <cell r="H64" t="str">
            <v>Sub Operativa Policial</v>
          </cell>
          <cell r="I64">
            <v>100212196</v>
          </cell>
          <cell r="J64" t="str">
            <v>CO-DC-11001</v>
          </cell>
          <cell r="K64" t="str">
            <v>13-10-00-000</v>
          </cell>
        </row>
        <row r="65">
          <cell r="H65" t="str">
            <v>Sub de Gestión E Investigación</v>
          </cell>
          <cell r="I65">
            <v>100212197</v>
          </cell>
          <cell r="J65" t="str">
            <v>CO-DC-11001</v>
          </cell>
          <cell r="K65" t="str">
            <v>13-10-00-000</v>
          </cell>
        </row>
        <row r="66">
          <cell r="H66" t="str">
            <v>Dirección Operativa de Grandes Contribuyentes</v>
          </cell>
          <cell r="I66">
            <v>100202155</v>
          </cell>
          <cell r="J66" t="str">
            <v>CO-DC-11001</v>
          </cell>
          <cell r="K66" t="str">
            <v>13-10-00-000</v>
          </cell>
        </row>
        <row r="67">
          <cell r="H67" t="str">
            <v>Sub Operativa de Análisis y Sectores Estratégicos</v>
          </cell>
          <cell r="I67">
            <v>100155198</v>
          </cell>
          <cell r="J67" t="str">
            <v>CO-DC-11001</v>
          </cell>
          <cell r="K67" t="str">
            <v>13-10-00-000</v>
          </cell>
        </row>
        <row r="68">
          <cell r="H68" t="str">
            <v>Sub Operativa de Servicio, Recaudo, Cobro y Devoluciones</v>
          </cell>
          <cell r="I68">
            <v>100155199</v>
          </cell>
          <cell r="J68" t="str">
            <v>CO-DC-11001</v>
          </cell>
          <cell r="K68" t="str">
            <v>13-10-00-000</v>
          </cell>
        </row>
        <row r="69">
          <cell r="H69" t="str">
            <v>Sub Operativa de Fiscalización y Liquidación</v>
          </cell>
          <cell r="I69">
            <v>100155200</v>
          </cell>
          <cell r="J69" t="str">
            <v>CO-DC-11001</v>
          </cell>
          <cell r="K69" t="str">
            <v>13-10-00-000</v>
          </cell>
        </row>
        <row r="70">
          <cell r="H70" t="str">
            <v>Sub Operativa de Fiscalización y Liquidación Internacional</v>
          </cell>
          <cell r="I70">
            <v>100155255</v>
          </cell>
          <cell r="J70" t="str">
            <v>CO-DC-11001</v>
          </cell>
          <cell r="K70" t="str">
            <v>13-10-00-000</v>
          </cell>
        </row>
        <row r="71">
          <cell r="H71" t="str">
            <v xml:space="preserve">Sub Operativa Jurídica </v>
          </cell>
          <cell r="I71">
            <v>100155256</v>
          </cell>
          <cell r="J71" t="str">
            <v>CO-DC-11001</v>
          </cell>
          <cell r="K71" t="str">
            <v>13-10-00-000</v>
          </cell>
        </row>
        <row r="72">
          <cell r="H72" t="str">
            <v>Órgano Especial Defensor del Contribuyente y del Usuario Aduanero</v>
          </cell>
          <cell r="I72">
            <v>100202203</v>
          </cell>
          <cell r="J72" t="str">
            <v>CO-DC-11001</v>
          </cell>
          <cell r="K72" t="str">
            <v>13-10-00-000</v>
          </cell>
        </row>
        <row r="74">
          <cell r="H74" t="str">
            <v>SECCIONALES  y DELEGADAS</v>
          </cell>
        </row>
        <row r="75">
          <cell r="H75" t="str">
            <v>Dirección Secc de Impuestos y Aduanas de Arauca</v>
          </cell>
          <cell r="I75">
            <v>134201202</v>
          </cell>
          <cell r="J75" t="str">
            <v>CO-ARA-81001</v>
          </cell>
          <cell r="K75" t="str">
            <v>13-10-00-034</v>
          </cell>
        </row>
        <row r="76">
          <cell r="H76" t="str">
            <v>Dirección Secc de Impuestos y Aduanas de Armenia</v>
          </cell>
          <cell r="I76">
            <v>101201202</v>
          </cell>
          <cell r="J76" t="str">
            <v>CO-QUI-63001</v>
          </cell>
          <cell r="K76" t="str">
            <v>13-10-00-001</v>
          </cell>
        </row>
        <row r="77">
          <cell r="H77" t="str">
            <v>Dirección Secc  Impuestos y Aduanas de Barrancabermeja</v>
          </cell>
          <cell r="I77">
            <v>129201202</v>
          </cell>
          <cell r="J77" t="str">
            <v>CO-SAN-68081</v>
          </cell>
          <cell r="K77" t="str">
            <v>13-10-00-029</v>
          </cell>
        </row>
        <row r="78">
          <cell r="H78" t="str">
            <v>Dirección Secc de Aduanas de Barranquilla</v>
          </cell>
          <cell r="I78">
            <v>187201202</v>
          </cell>
          <cell r="J78" t="str">
            <v>CO-ATL-08001</v>
          </cell>
          <cell r="K78" t="str">
            <v>13-10-00-087</v>
          </cell>
        </row>
        <row r="79">
          <cell r="H79" t="str">
            <v>Dirección Secc de Aduanas de Bogotá</v>
          </cell>
          <cell r="I79">
            <v>191201202</v>
          </cell>
          <cell r="J79" t="str">
            <v>CO-DC-11001</v>
          </cell>
          <cell r="K79" t="str">
            <v>13-10-00-033</v>
          </cell>
        </row>
        <row r="80">
          <cell r="H80" t="str">
            <v>Dirección Secc de Impuestos de Bogotá</v>
          </cell>
          <cell r="I80">
            <v>131000030</v>
          </cell>
          <cell r="J80" t="str">
            <v>CO-DC-11001</v>
          </cell>
          <cell r="K80" t="str">
            <v>13-10-00-132</v>
          </cell>
        </row>
        <row r="81">
          <cell r="H81" t="str">
            <v>Dir Secc de Aduanas de Bogotá – Aeropuerto El Dorado</v>
          </cell>
          <cell r="I81">
            <v>103201202</v>
          </cell>
          <cell r="J81" t="str">
            <v>CO-DC-11001</v>
          </cell>
          <cell r="K81" t="str">
            <v>13-10-00-003</v>
          </cell>
        </row>
        <row r="82">
          <cell r="H82" t="str">
            <v>Dirección Secc de Aduanas de Bucaramanga</v>
          </cell>
          <cell r="I82">
            <v>104201202</v>
          </cell>
          <cell r="J82" t="str">
            <v>CO-SAN-68001</v>
          </cell>
          <cell r="K82" t="str">
            <v>13-10-00-004</v>
          </cell>
        </row>
        <row r="83">
          <cell r="H83" t="str">
            <v>Dirección Secc de Impuestos y Aduanas de Buenaventura</v>
          </cell>
          <cell r="I83">
            <v>135201202</v>
          </cell>
          <cell r="J83" t="str">
            <v>CO-VAC-76109</v>
          </cell>
          <cell r="K83" t="str">
            <v>13-10-00-035</v>
          </cell>
        </row>
        <row r="84">
          <cell r="H84" t="str">
            <v>Dirección Secc de Aduanas de Cali</v>
          </cell>
          <cell r="I84">
            <v>146201202</v>
          </cell>
          <cell r="J84" t="str">
            <v>CO-VAC-76001</v>
          </cell>
          <cell r="K84" t="str">
            <v>13-10-00-088</v>
          </cell>
        </row>
        <row r="85">
          <cell r="H85" t="str">
            <v>Dirección Secc de Aduanas de Cartagena</v>
          </cell>
          <cell r="I85">
            <v>148201202</v>
          </cell>
          <cell r="J85" t="str">
            <v>CO-BOL-13001</v>
          </cell>
          <cell r="K85" t="str">
            <v>13-10-00-048</v>
          </cell>
        </row>
        <row r="86">
          <cell r="H86" t="str">
            <v>Dirección Secc de Aduanas de Cúcuta</v>
          </cell>
          <cell r="I86">
            <v>189201202</v>
          </cell>
          <cell r="J86" t="str">
            <v>CO-NSA-54001</v>
          </cell>
          <cell r="K86" t="str">
            <v>13-10-00-089</v>
          </cell>
        </row>
        <row r="87">
          <cell r="H87" t="str">
            <v>Delegada de Impuestos y Aduanas de Pamplona</v>
          </cell>
          <cell r="I87">
            <v>186201202</v>
          </cell>
          <cell r="J87" t="str">
            <v>CO-NSA-54518</v>
          </cell>
          <cell r="K87" t="str">
            <v>13-10-00-089</v>
          </cell>
        </row>
        <row r="88">
          <cell r="H88" t="str">
            <v>Dirección Secc de Impuestos y Aduanas de Florencia</v>
          </cell>
          <cell r="I88">
            <v>128201202</v>
          </cell>
          <cell r="J88" t="str">
            <v>CO-CAQ-18001</v>
          </cell>
          <cell r="K88" t="str">
            <v>13-10-00-028</v>
          </cell>
        </row>
        <row r="89">
          <cell r="H89" t="str">
            <v>Dirección Secc de Impuestos de Grandes Contribuyentes</v>
          </cell>
          <cell r="I89">
            <v>131201202</v>
          </cell>
          <cell r="J89" t="str">
            <v>CO-DC-11001</v>
          </cell>
          <cell r="K89" t="str">
            <v>13-10-00-031</v>
          </cell>
        </row>
        <row r="90">
          <cell r="H90" t="str">
            <v>Dirección Secc de Impuestos y Aduanas de Girardot</v>
          </cell>
          <cell r="I90">
            <v>108201202</v>
          </cell>
          <cell r="J90" t="str">
            <v>CO-CUN-25307</v>
          </cell>
          <cell r="K90" t="str">
            <v>13-10-00-008</v>
          </cell>
        </row>
        <row r="91">
          <cell r="H91" t="str">
            <v>Dirección Secc de Impuestos y Aduanas de Ibagué</v>
          </cell>
          <cell r="I91">
            <v>109201202</v>
          </cell>
          <cell r="J91" t="str">
            <v>CO-TOL-73001</v>
          </cell>
          <cell r="K91" t="str">
            <v>13-10-00-009</v>
          </cell>
        </row>
        <row r="92">
          <cell r="H92" t="str">
            <v>Dirección Secc de Impuestos y Aduanas de Ipiales</v>
          </cell>
          <cell r="I92">
            <v>137201202</v>
          </cell>
          <cell r="J92" t="str">
            <v>CO-NAR-52356</v>
          </cell>
          <cell r="K92" t="str">
            <v>13-10-00-037</v>
          </cell>
        </row>
        <row r="93">
          <cell r="H93" t="str">
            <v>Dirección Secc de Impuestos y Aduanas de Leticia</v>
          </cell>
          <cell r="I93">
            <v>138201202</v>
          </cell>
          <cell r="J93" t="str">
            <v>CO-AMA-91001</v>
          </cell>
          <cell r="K93" t="str">
            <v>13-10-00-038</v>
          </cell>
        </row>
        <row r="94">
          <cell r="H94" t="str">
            <v>Dirección Secc de Impuestos y Aduanas de Maicao</v>
          </cell>
          <cell r="I94">
            <v>139201202</v>
          </cell>
          <cell r="J94" t="str">
            <v>CO-LAG-44430</v>
          </cell>
          <cell r="K94" t="str">
            <v>13-10-00-039</v>
          </cell>
        </row>
        <row r="95">
          <cell r="H95" t="str">
            <v>Dirección Secc de Impuestos y Aduanas de Puerto Asís</v>
          </cell>
          <cell r="I95">
            <v>146201202</v>
          </cell>
          <cell r="J95" t="str">
            <v>CO-PUT-86568</v>
          </cell>
          <cell r="K95" t="str">
            <v>13-10-00-046</v>
          </cell>
        </row>
        <row r="96">
          <cell r="H96" t="str">
            <v>Dirección Secc de Impuestos y Aduanas de Manizales</v>
          </cell>
          <cell r="I96">
            <v>110201202</v>
          </cell>
          <cell r="J96" t="str">
            <v>CO-CAL-17001</v>
          </cell>
          <cell r="K96" t="str">
            <v>13-10-00-010</v>
          </cell>
        </row>
        <row r="97">
          <cell r="H97" t="str">
            <v>Dirección Secc de Aduanas de Medellín</v>
          </cell>
          <cell r="I97">
            <v>190201202</v>
          </cell>
          <cell r="J97" t="str">
            <v>CO-ANT-05001</v>
          </cell>
          <cell r="K97" t="str">
            <v>13-10-00-090</v>
          </cell>
        </row>
        <row r="98">
          <cell r="H98" t="str">
            <v>Dirección Secc de Impuestos y Aduanas de Montería</v>
          </cell>
          <cell r="I98">
            <v>112201202</v>
          </cell>
          <cell r="J98" t="str">
            <v>CO-COR-23001</v>
          </cell>
          <cell r="K98" t="str">
            <v>13-10-00-012</v>
          </cell>
        </row>
        <row r="99">
          <cell r="H99" t="str">
            <v>Dirección Secc de Impuestos y Aduanas de Neiva</v>
          </cell>
          <cell r="I99">
            <v>113201202</v>
          </cell>
          <cell r="J99" t="str">
            <v>CO-HUI-41001</v>
          </cell>
          <cell r="K99" t="str">
            <v>13-10-00-013</v>
          </cell>
        </row>
        <row r="100">
          <cell r="H100" t="str">
            <v>Dirección Secc de Impuestos y Aduanas de Palmira</v>
          </cell>
          <cell r="I100">
            <v>115201202</v>
          </cell>
          <cell r="J100" t="str">
            <v>CO-VAC-76520</v>
          </cell>
          <cell r="K100" t="str">
            <v>13-10-00-015</v>
          </cell>
        </row>
        <row r="101">
          <cell r="H101" t="str">
            <v>Dirección Secc de Impuestos y Aduanas de Pasto</v>
          </cell>
          <cell r="I101">
            <v>114201202</v>
          </cell>
          <cell r="J101" t="str">
            <v>CO-NAR-52001</v>
          </cell>
          <cell r="K101" t="str">
            <v>13-10-00-014</v>
          </cell>
        </row>
        <row r="102">
          <cell r="H102" t="str">
            <v>Dirección Secc de Impuestos y Aduanas de Pereira</v>
          </cell>
          <cell r="I102">
            <v>116201202</v>
          </cell>
          <cell r="J102" t="str">
            <v>CO-RIS-66001</v>
          </cell>
          <cell r="K102" t="str">
            <v>13-10-00-016</v>
          </cell>
        </row>
        <row r="103">
          <cell r="H103" t="str">
            <v>Dirección Secc de Impuestos y Aduanas de Popayán</v>
          </cell>
          <cell r="I103">
            <v>117201202</v>
          </cell>
          <cell r="J103" t="str">
            <v>CO-CAU-19001</v>
          </cell>
          <cell r="K103" t="str">
            <v>13-10-00-017</v>
          </cell>
        </row>
        <row r="104">
          <cell r="H104" t="str">
            <v>Dirección Secc de Impuestos y Aduanas de Quibdó</v>
          </cell>
          <cell r="I104">
            <v>118201202</v>
          </cell>
          <cell r="J104" t="str">
            <v>CO-CHO-27001</v>
          </cell>
          <cell r="K104" t="str">
            <v>13-10-00-018</v>
          </cell>
        </row>
        <row r="105">
          <cell r="H105" t="str">
            <v>Dirección Secc de Impuestos y Aduanas de Riohacha</v>
          </cell>
          <cell r="I105">
            <v>125201202</v>
          </cell>
          <cell r="J105" t="str">
            <v>CO-LAG-44001</v>
          </cell>
          <cell r="K105" t="str">
            <v>13-10-00-025</v>
          </cell>
        </row>
        <row r="106">
          <cell r="H106" t="str">
            <v>Dirección Secc de Impuestos y Aduanas de San Andrés</v>
          </cell>
          <cell r="I106">
            <v>127201202</v>
          </cell>
          <cell r="J106" t="str">
            <v>CO-SAP-88001</v>
          </cell>
          <cell r="K106" t="str">
            <v>13-10-00-027</v>
          </cell>
        </row>
        <row r="107">
          <cell r="H107" t="str">
            <v>Dirección Secc de Impuestos y Aduanas de Santa Marta</v>
          </cell>
          <cell r="I107">
            <v>119201202</v>
          </cell>
          <cell r="J107" t="str">
            <v>CO-MAG-47001</v>
          </cell>
          <cell r="K107" t="str">
            <v>13-10-00-019</v>
          </cell>
        </row>
        <row r="108">
          <cell r="H108" t="str">
            <v>Dirección Secc de Impuestos y Aduanas de Sincelejo</v>
          </cell>
          <cell r="I108">
            <v>123201202</v>
          </cell>
          <cell r="J108" t="str">
            <v>CO-SUC-70001</v>
          </cell>
          <cell r="K108" t="str">
            <v>13-10-00-023</v>
          </cell>
        </row>
        <row r="109">
          <cell r="H109" t="str">
            <v>Dirección Secc de Impuestos y Aduanas de Sogamoso</v>
          </cell>
          <cell r="I109">
            <v>126201202</v>
          </cell>
          <cell r="J109" t="str">
            <v>CO-BOY-15759</v>
          </cell>
          <cell r="K109" t="str">
            <v>13-10-00-026</v>
          </cell>
        </row>
        <row r="110">
          <cell r="H110" t="str">
            <v>Dirección Secc de Impuestos y Aduanas de Tuluá</v>
          </cell>
          <cell r="I110">
            <v>121201202</v>
          </cell>
          <cell r="J110" t="str">
            <v>CO-VAC-76834</v>
          </cell>
          <cell r="K110" t="str">
            <v>13-10-00-021</v>
          </cell>
        </row>
        <row r="111">
          <cell r="H111" t="str">
            <v>Dir Secc de Impuestos y Aduanas de Tumaco</v>
          </cell>
          <cell r="I111">
            <v>140201202</v>
          </cell>
          <cell r="J111" t="str">
            <v>CO-NAR-52835</v>
          </cell>
          <cell r="K111" t="str">
            <v>13-10-00-040</v>
          </cell>
        </row>
        <row r="112">
          <cell r="H112" t="str">
            <v>Dirección Secc de Impuestos y Aduanas de Tunja</v>
          </cell>
          <cell r="I112">
            <v>120201202</v>
          </cell>
          <cell r="J112" t="str">
            <v>CO-BOY-15001</v>
          </cell>
          <cell r="K112" t="str">
            <v>13-10-00-020</v>
          </cell>
        </row>
        <row r="113">
          <cell r="H113" t="str">
            <v>Dirección Secc de Impuestos y Aduanas de Urabá</v>
          </cell>
          <cell r="I113">
            <v>141201202</v>
          </cell>
          <cell r="J113" t="str">
            <v>CO-ANT-05659</v>
          </cell>
          <cell r="K113" t="str">
            <v>13-10-00-041</v>
          </cell>
        </row>
        <row r="114">
          <cell r="H114" t="str">
            <v>Dirección Secc de Impuestos y Aduanas de Valledupar</v>
          </cell>
          <cell r="I114">
            <v>124201202</v>
          </cell>
          <cell r="J114" t="str">
            <v>CO-CES-20001</v>
          </cell>
          <cell r="K114" t="str">
            <v>13-10-00-024</v>
          </cell>
        </row>
        <row r="115">
          <cell r="H115" t="str">
            <v>Dirección Secc de Impuestos y Aduanas de Villavicencio</v>
          </cell>
          <cell r="I115">
            <v>122201202</v>
          </cell>
          <cell r="J115" t="str">
            <v>CO-MET-50001</v>
          </cell>
          <cell r="K115" t="str">
            <v>13-10-00-022</v>
          </cell>
        </row>
        <row r="116">
          <cell r="H116" t="str">
            <v>Delegada de Impuestos y Aduanas Mitú</v>
          </cell>
          <cell r="I116">
            <v>145201202</v>
          </cell>
          <cell r="J116" t="str">
            <v>CO-VAU-97001</v>
          </cell>
          <cell r="K116" t="str">
            <v>13-10-00-022</v>
          </cell>
        </row>
        <row r="117">
          <cell r="H117" t="str">
            <v>Delegada de Impuestos y Aduanas de Puerto Carreño</v>
          </cell>
          <cell r="I117">
            <v>142201202</v>
          </cell>
          <cell r="J117" t="str">
            <v>CO-VID-99001</v>
          </cell>
          <cell r="K117" t="str">
            <v>13-10-00-022</v>
          </cell>
        </row>
        <row r="118">
          <cell r="H118" t="str">
            <v>Delegada de Impuestos y Aduanas de Inírida</v>
          </cell>
          <cell r="I118">
            <v>143201202</v>
          </cell>
          <cell r="J118" t="str">
            <v>CO-GUA-94001</v>
          </cell>
          <cell r="K118" t="str">
            <v>13-10-00-022</v>
          </cell>
        </row>
        <row r="119">
          <cell r="H119" t="str">
            <v>Delegada Impuestos y Aduanas de San José de Guaviare</v>
          </cell>
          <cell r="I119">
            <v>178201202</v>
          </cell>
          <cell r="J119" t="str">
            <v>CO-GUV-95001</v>
          </cell>
          <cell r="K119" t="str">
            <v>13-10-00-022</v>
          </cell>
        </row>
        <row r="120">
          <cell r="H120" t="str">
            <v>Dirección Secc de Impuestos y Aduanas de Yopal</v>
          </cell>
          <cell r="I120">
            <v>144201202</v>
          </cell>
          <cell r="J120" t="str">
            <v>CO-CAS-85001</v>
          </cell>
          <cell r="K120" t="str">
            <v>13-10-00-044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arlos Andrés Salazar Cortés" refreshedDate="45313.408837384261" createdVersion="6" refreshedVersion="6" minRefreshableVersion="3" recordCount="506" xr:uid="{FBA36CFE-618D-4A5F-9E6C-2F3A2B70EB21}">
  <cacheSource type="worksheet">
    <worksheetSource ref="A25:AK531" sheet="PAA 2024 (2)"/>
  </cacheSource>
  <cacheFields count="37">
    <cacheField name="13. No. LINEA" numFmtId="0">
      <sharedItems containsSemiMixedTypes="0" containsString="0" containsNumber="1" containsInteger="1" minValue="1" maxValue="511"/>
    </cacheField>
    <cacheField name="14. Buscar Código UNSPSC" numFmtId="0">
      <sharedItems containsMixedTypes="1" containsNumber="1" containsInteger="1" minValue="12142000" maxValue="95121802"/>
    </cacheField>
    <cacheField name="15. DESCTRIPCIÓN DEL CÓDIGO" numFmtId="0">
      <sharedItems/>
    </cacheField>
    <cacheField name="16. Mes estimado de inicio del proceso" numFmtId="0">
      <sharedItems/>
    </cacheField>
    <cacheField name="17. Duración estimada del contrato (En días calendario)" numFmtId="0">
      <sharedItems containsSemiMixedTypes="0" containsString="0" containsNumber="1" containsInteger="1" minValue="5" maxValue="1350"/>
    </cacheField>
    <cacheField name="18. Modalidad de selección " numFmtId="0">
      <sharedItems count="7">
        <s v="Contratación Directa"/>
        <s v="Selección Abreviada Subasta Inversa"/>
        <s v="Selección Abreviada de Menor Cuantía"/>
        <s v="Mínima Cuantía"/>
        <s v="Acuerdo Marco de Precios"/>
        <s v="Licitación pública"/>
        <s v="Concurso de méritos abierto"/>
      </sharedItems>
    </cacheField>
    <cacheField name="19. Fuente de los recursos" numFmtId="0">
      <sharedItems/>
    </cacheField>
    <cacheField name="20. Valor total estimado" numFmtId="165">
      <sharedItems containsSemiMixedTypes="0" containsString="0" containsNumber="1" minValue="400000" maxValue="36260320500"/>
    </cacheField>
    <cacheField name="21. Valor estimado en la vigencia 2024" numFmtId="165">
      <sharedItems containsSemiMixedTypes="0" containsString="0" containsNumber="1" minValue="400000" maxValue="21000000000"/>
    </cacheField>
    <cacheField name="22. ¿Se requieren vigencias futuras?" numFmtId="0">
      <sharedItems/>
    </cacheField>
    <cacheField name="23. Estado de solicitud de vigencias futuras" numFmtId="0">
      <sharedItems/>
    </cacheField>
    <cacheField name="24. Valor Vigencia Futura" numFmtId="165">
      <sharedItems containsSemiMixedTypes="0" containsString="0" containsNumber="1" minValue="0" maxValue="30434320500"/>
    </cacheField>
    <cacheField name="25. OBJETO DEL CONTRATO" numFmtId="0">
      <sharedItems longText="1"/>
    </cacheField>
    <cacheField name="26. Tipo de Contrato" numFmtId="0">
      <sharedItems/>
    </cacheField>
    <cacheField name="27. Tipo de Gasto" numFmtId="0">
      <sharedItems count="3">
        <s v="Funcionamiento"/>
        <s v="Inversión"/>
        <s v="Eliminada" u="1"/>
      </sharedItems>
    </cacheField>
    <cacheField name="28. Nombre del Proyecto" numFmtId="0">
      <sharedItems/>
    </cacheField>
    <cacheField name="29. Dirección, Subdirección, Seccional, Delegada, Oficina -Responsable" numFmtId="0">
      <sharedItems/>
    </cacheField>
    <cacheField name="Responsable def" numFmtId="0">
      <sharedItems count="11">
        <s v="Dirección General"/>
        <s v="Oficina de Comunicaciones Institucionales"/>
        <s v="Oficina de Seguridad de la Informacion"/>
        <s v="Dirección de Gestión de Impuestos"/>
        <s v="Dirección de Gestión de Innovación y Tecnología"/>
        <s v="Dirección de Gestión de Aduanas"/>
        <s v="Dirección de Gestión de Fiscalización "/>
        <s v="Órgano Especial Defensor del Contribuyente y del Usuario Aduanero"/>
        <s v="Dirección de Gestión Corporativa"/>
        <s v="Dirección Seccional"/>
        <s v="Dirección de Gestión Jurídica"/>
      </sharedItems>
    </cacheField>
    <cacheField name="NC/DS" numFmtId="0">
      <sharedItems count="2">
        <s v="NC"/>
        <s v="DS"/>
      </sharedItems>
    </cacheField>
    <cacheField name="30. Dirección-Oficina- de origen del proceso" numFmtId="0">
      <sharedItems/>
    </cacheField>
    <cacheField name="31. Código de Área o Seccional Responsable" numFmtId="0">
      <sharedItems containsSemiMixedTypes="0" containsString="0" containsNumber="1" containsInteger="1" minValue="100000252" maxValue="191201202"/>
    </cacheField>
    <cacheField name="32. Directivo responsable" numFmtId="0">
      <sharedItems/>
    </cacheField>
    <cacheField name="33. Cargo" numFmtId="0">
      <sharedItems/>
    </cacheField>
    <cacheField name="34. Email" numFmtId="0">
      <sharedItems/>
    </cacheField>
    <cacheField name="35. Teléfono" numFmtId="0">
      <sharedItems containsMixedTypes="1" containsNumber="1" containsInteger="1" minValue="2764406" maxValue="6088631243"/>
    </cacheField>
    <cacheField name="36. Estado" numFmtId="0">
      <sharedItems/>
    </cacheField>
    <cacheField name="37. Semana del mes en la que iniciará el proceso" numFmtId="0">
      <sharedItems/>
    </cacheField>
    <cacheField name="38. Fecha entrega soportes para inicio proceso" numFmtId="168">
      <sharedItems containsSemiMixedTypes="0" containsNonDate="0" containsDate="1" containsString="0" minDate="2023-12-01T00:00:00" maxDate="2024-10-15T00:00:00"/>
    </cacheField>
    <cacheField name="39. Fecha estimada Apertura Proceso" numFmtId="168">
      <sharedItems containsSemiMixedTypes="0" containsNonDate="0" containsDate="1" containsString="0" minDate="2024-01-02T00:00:00" maxDate="2024-11-16T00:00:00"/>
    </cacheField>
    <cacheField name="40. Fecha estimada de Adjudicación" numFmtId="168">
      <sharedItems containsSemiMixedTypes="0" containsNonDate="0" containsDate="1" containsString="0" minDate="2024-01-02T00:00:00" maxDate="2024-12-19T00:00:00"/>
    </cacheField>
    <cacheField name="41. Fecha Firma Contrato" numFmtId="168">
      <sharedItems containsSemiMixedTypes="0" containsNonDate="0" containsDate="1" containsString="0" minDate="2024-01-02T00:00:00" maxDate="2024-12-19T00:00:00"/>
    </cacheField>
    <cacheField name="42. No. días entre fechas1" numFmtId="0">
      <sharedItems containsSemiMixedTypes="0" containsString="0" containsNumber="1" containsInteger="1" minValue="0" maxValue="87"/>
    </cacheField>
    <cacheField name="43. No. días entre fechas2" numFmtId="0">
      <sharedItems containsSemiMixedTypes="0" containsString="0" containsNumber="1" containsInteger="1" minValue="0" maxValue="97"/>
    </cacheField>
    <cacheField name="44. No. días entre fechas3" numFmtId="0">
      <sharedItems containsSemiMixedTypes="0" containsString="0" containsNumber="1" containsInteger="1" minValue="0" maxValue="184"/>
    </cacheField>
    <cacheField name="45. PRODUCTO" numFmtId="0">
      <sharedItems/>
    </cacheField>
    <cacheField name="46. ACTIVIDAD" numFmtId="0">
      <sharedItems/>
    </cacheField>
    <cacheField name="47. CODIGO SIIF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6">
  <r>
    <n v="1"/>
    <n v="80121607"/>
    <s v="Derecho Tributario"/>
    <s v="Enero"/>
    <n v="345"/>
    <x v="0"/>
    <s v="Nación"/>
    <n v="134423500"/>
    <n v="134423500"/>
    <s v="No"/>
    <s v="N/A"/>
    <n v="0"/>
    <s v="Prestación de servicios profesionales altamente especializados para la representación, coordinación, acompañamiento, seguimiento y demás labores que se requieran para la eficiente y efectiva participación de Colombia en los foros, grupos de expertos, reuniones especiales y grupos de trabajo del Comité de Asuntos Fiscales – CAF de la Organización para la Cooperación y el Desarrollo Económico – OCDE."/>
    <s v="Prestación de Servicios Profesionales"/>
    <x v="0"/>
    <s v="N/A"/>
    <s v="Dirección General"/>
    <x v="0"/>
    <x v="0"/>
    <s v="Dirección General"/>
    <n v="100000252"/>
    <s v="Luis Carlos Reyes Hernández"/>
    <s v="Director General"/>
    <s v="lcrhernandez@dian.gov.co"/>
    <n v="6079800"/>
    <s v="Pendiente"/>
    <s v="Primera"/>
    <d v="2024-01-02T00:00:00"/>
    <d v="2024-01-02T00:00:00"/>
    <d v="2024-01-12T00:00:00"/>
    <d v="2024-01-12T00:00:00"/>
    <n v="0"/>
    <n v="10"/>
    <n v="10"/>
    <s v="N/A"/>
    <s v="N/A"/>
    <s v="13-10-00-000"/>
  </r>
  <r>
    <n v="2"/>
    <n v="80101509"/>
    <s v="Servicios de asesoramiento para asuntos gubernamentales y de relaciones comunitarias"/>
    <s v="Enero"/>
    <n v="341"/>
    <x v="0"/>
    <s v="Nación"/>
    <n v="272022520"/>
    <n v="272022520"/>
    <s v="No"/>
    <s v="N/A"/>
    <n v="0"/>
    <s v="Prestación de servicios profesionales altamente especializados de asesoría jurídica al Director General de la Dirección de Impuestos y Aduanas Nacionales -DIAN-, en materia de derecho administrativo y contratación Estatal"/>
    <s v="Prestación de Servicios Profesionales"/>
    <x v="0"/>
    <s v="N/A"/>
    <s v="Dirección General"/>
    <x v="0"/>
    <x v="0"/>
    <s v="Dirección General"/>
    <n v="100000252"/>
    <s v="Luis Carlos Reyes Hernández"/>
    <s v="Director General"/>
    <s v="lcrhernandez@dian.gov.co"/>
    <n v="6079800"/>
    <s v="Pendiente"/>
    <s v="Segunda"/>
    <d v="2024-01-03T00:00:00"/>
    <d v="2024-01-09T00:00:00"/>
    <d v="2024-01-15T00:00:00"/>
    <d v="2024-01-15T00:00:00"/>
    <n v="6"/>
    <n v="6"/>
    <n v="12"/>
    <s v="N/A"/>
    <s v="N/A"/>
    <s v="13-10-00-000"/>
  </r>
  <r>
    <n v="3"/>
    <n v="80101509"/>
    <s v="Servicios de asesoramiento para asuntos gubernamentales y de relaciones comunitarias"/>
    <s v="Enero"/>
    <n v="345"/>
    <x v="0"/>
    <s v="Nación"/>
    <n v="267736000"/>
    <n v="267736000"/>
    <s v="No"/>
    <s v="N/A"/>
    <n v="0"/>
    <s v="Prestación de servicios profesionales de asesoría en la planeación y revisión del desarrollo de estrategias de comunicación para la Dirección General de la Dirección de Impuestos y Aduanas Nacionales"/>
    <s v="Prestación de Servicios Profesionales"/>
    <x v="0"/>
    <s v="N/A"/>
    <s v="Dirección General"/>
    <x v="0"/>
    <x v="0"/>
    <s v="Dirección General"/>
    <n v="100000252"/>
    <s v="Luis Carlos Reyes Hernández"/>
    <s v="Director General"/>
    <s v="lcrhernandez@dian.gov.co"/>
    <n v="6079800"/>
    <s v="Pendiente"/>
    <s v="Tercera"/>
    <d v="2024-01-11T00:00:00"/>
    <d v="2024-01-12T00:00:00"/>
    <d v="2024-01-15T00:00:00"/>
    <d v="2024-01-12T00:00:00"/>
    <n v="1"/>
    <n v="3"/>
    <n v="4"/>
    <s v="N/A"/>
    <s v="N/A"/>
    <s v="13-10-00-000"/>
  </r>
  <r>
    <n v="4"/>
    <s v="80101509;80101505"/>
    <s v="Servicios de asesoramiento para asuntos gubernamentales y de relaciones comunitarias"/>
    <s v="Enero"/>
    <n v="345"/>
    <x v="0"/>
    <s v="Nación"/>
    <n v="151823000"/>
    <n v="151823000"/>
    <s v="No"/>
    <s v="N/A"/>
    <n v="0"/>
    <s v="Prestación de servicios profesionales de asesoría para el desarrollo de competencias organizacionales y personales, para los funcionarios de la Dirección General y demás funcionarios seleccionados de la UAE Dirección de Impuestos y Adunas Nacionales -DIAN-.  "/>
    <s v="Prestación de Servicios Profesionales"/>
    <x v="0"/>
    <s v="N/A"/>
    <s v="Dirección General"/>
    <x v="0"/>
    <x v="0"/>
    <s v="Dirección General"/>
    <n v="100000252"/>
    <s v="Luis Carlos Reyes Hernández"/>
    <s v="Director General"/>
    <s v="lcrhernandez@dian.gov.co"/>
    <n v="6079800"/>
    <s v="Pendiente"/>
    <s v="Primera"/>
    <d v="2024-01-02T00:00:00"/>
    <d v="2024-01-02T00:00:00"/>
    <d v="2024-01-12T00:00:00"/>
    <d v="2024-01-12T00:00:00"/>
    <n v="0"/>
    <n v="10"/>
    <n v="10"/>
    <s v="N/A"/>
    <s v="N/A"/>
    <s v="13-10-00-000"/>
  </r>
  <r>
    <n v="5"/>
    <n v="80101509"/>
    <s v="Servicios de asesoramiento para asuntos gubernamentales y de relaciones comunitarias"/>
    <s v="Enero"/>
    <n v="345"/>
    <x v="0"/>
    <s v="Nación"/>
    <n v="101641600"/>
    <n v="101641600"/>
    <s v="No"/>
    <s v="N/A"/>
    <n v="0"/>
    <s v="Prestación de servicios profesionales en el proceso de acompañamiento psicoterapéutico para los funcionarios de la Dirección General y demás funcionarios seleccionados de la UAE Dirección de Impuestos y Adunas Nacionales -DIAN-"/>
    <s v="Prestación de Servicios Profesionales"/>
    <x v="0"/>
    <s v="N/A"/>
    <s v="Dirección General"/>
    <x v="0"/>
    <x v="0"/>
    <s v="Dirección General"/>
    <n v="100000252"/>
    <s v="Luis Carlos Reyes Hernández"/>
    <s v="Director General"/>
    <s v="lcrhernandez@dian.gov.co"/>
    <n v="6079800"/>
    <s v="Pendiente"/>
    <s v="Primera"/>
    <d v="2024-01-02T00:00:00"/>
    <d v="2024-01-02T00:00:00"/>
    <d v="2024-01-12T00:00:00"/>
    <d v="2024-01-12T00:00:00"/>
    <n v="0"/>
    <n v="10"/>
    <n v="10"/>
    <s v="N/A"/>
    <s v="N/A"/>
    <s v="13-10-00-000"/>
  </r>
  <r>
    <n v="6"/>
    <n v="80101509"/>
    <s v="Servicios de asesoramiento para asuntos gubernamentales y de relaciones comunitarias"/>
    <s v="Enero "/>
    <n v="360"/>
    <x v="0"/>
    <s v="Nación"/>
    <n v="132000000"/>
    <n v="132000000"/>
    <s v="No"/>
    <s v="N/A"/>
    <n v="0"/>
    <s v="Prestación de servicios profesionales de asesoría e implementación de estrategias de comunicación digital para la Oficina de Comunicaciones Institucionales."/>
    <s v="Prestación de Servicios Profesionales"/>
    <x v="0"/>
    <s v="N/A"/>
    <s v="Oficina de Comunicaciones Institucionales"/>
    <x v="1"/>
    <x v="0"/>
    <s v="Dirección General"/>
    <n v="100202253"/>
    <s v="Patricia Parada Castro"/>
    <s v="Jefe de Oficina"/>
    <s v="pparadac@dian.gov.co"/>
    <s v="6079800 901008"/>
    <s v="Pendiente"/>
    <s v="Segunda"/>
    <d v="2023-12-15T00:00:00"/>
    <d v="2024-01-10T00:00:00"/>
    <d v="2024-01-15T00:00:00"/>
    <d v="2024-01-15T00:00:00"/>
    <n v="26"/>
    <n v="5"/>
    <n v="31"/>
    <s v="N/A"/>
    <s v="N/A"/>
    <s v="13-10-00-000"/>
  </r>
  <r>
    <n v="7"/>
    <n v="80101509"/>
    <s v="Servicios de asesoramiento para asuntos gubernamentales y de relaciones comunitarias"/>
    <s v="Enero "/>
    <n v="360"/>
    <x v="0"/>
    <s v="Nación"/>
    <n v="96000000"/>
    <n v="96000000"/>
    <s v="No"/>
    <s v="N/A"/>
    <n v="0"/>
    <s v="Servicio profesional y de apoyo de la gestión como Community Manager de la Oficina de Comunicaciones Institucionales para la creación, administración y consolidación de contenidos que divulga la UAE-DIAN a través de las redes sociales como resultado de sus actividades misionales.   "/>
    <s v="Prestación de Servicios Profesionales"/>
    <x v="0"/>
    <s v="N/A"/>
    <s v="Oficina de Comunicaciones Institucionales"/>
    <x v="1"/>
    <x v="0"/>
    <s v="Dirección General"/>
    <n v="100202253"/>
    <s v="Patricia Parada Castro"/>
    <s v="Jefe de Oficina"/>
    <s v="pparadac@dian.gov.co"/>
    <s v="6079800 901008"/>
    <s v="Pendiente"/>
    <s v="Segunda"/>
    <d v="2023-12-15T00:00:00"/>
    <d v="2024-01-10T00:00:00"/>
    <d v="2024-01-15T00:00:00"/>
    <d v="2024-01-15T00:00:00"/>
    <n v="26"/>
    <n v="5"/>
    <n v="31"/>
    <s v="N/A"/>
    <s v="N/A"/>
    <s v="13-10-00-000"/>
  </r>
  <r>
    <n v="8"/>
    <n v="80101509"/>
    <s v="Servicios de asesoramiento para asuntos gubernamentales y de relaciones comunitarias"/>
    <s v="Enero "/>
    <n v="360"/>
    <x v="0"/>
    <s v="Nación"/>
    <n v="42000000"/>
    <n v="42000000"/>
    <s v="No"/>
    <s v="N/A"/>
    <n v="0"/>
    <s v="Servicio profesional y de apoyo de la gestión videográfica a la Oficina de Comunicaciones Institucionales para la consolidación de la estrategia de Comunicaciones de la UAE-DIAN   "/>
    <s v="Prestación de Servicios Profesionales"/>
    <x v="0"/>
    <s v="N/A"/>
    <s v="Oficina de Comunicaciones Institucionales"/>
    <x v="1"/>
    <x v="0"/>
    <s v="Dirección General"/>
    <n v="100202253"/>
    <s v="Patricia Parada Castro"/>
    <s v="Jefe de Oficina"/>
    <s v="pparadac@dian.gov.co"/>
    <s v="6079800 901008"/>
    <s v="Pendiente"/>
    <s v="Segunda"/>
    <d v="2023-12-15T00:00:00"/>
    <d v="2024-01-10T00:00:00"/>
    <d v="2024-01-15T00:00:00"/>
    <d v="2024-01-15T00:00:00"/>
    <n v="26"/>
    <n v="5"/>
    <n v="31"/>
    <s v="N/A"/>
    <s v="N/A"/>
    <s v="13-10-00-000"/>
  </r>
  <r>
    <n v="9"/>
    <s v="80101505;80101507"/>
    <s v="Desarrollo de políticas u objetivos empresariales "/>
    <s v="Julio"/>
    <n v="35"/>
    <x v="0"/>
    <s v="Nación"/>
    <n v="73920000"/>
    <n v="73920000"/>
    <s v="No"/>
    <s v="N/A"/>
    <n v="0"/>
    <s v="Servicios de apoyo logístico para el desarrollo de las actividades de la semana de la Seguridad y Privacidad de la Información en la UAE DIAN."/>
    <s v="Prestación de servicios"/>
    <x v="0"/>
    <s v="N/A"/>
    <s v="Oficina de Seguridad de la Informacion"/>
    <x v="2"/>
    <x v="0"/>
    <s v="Dirección General"/>
    <n v="100202252"/>
    <s v="Hugo Alcides Pérez Pinilla"/>
    <s v="Jefe de Oficina"/>
    <s v="hperezp@dian.gov.co"/>
    <s v="6079800 901235"/>
    <s v="Pendiente"/>
    <s v="Segunda"/>
    <d v="2024-06-11T00:00:00"/>
    <d v="2024-07-02T00:00:00"/>
    <d v="2024-07-16T00:00:00"/>
    <d v="2024-07-16T00:00:00"/>
    <n v="21"/>
    <n v="14"/>
    <n v="35"/>
    <s v="N/A"/>
    <s v="N/A"/>
    <s v="13-10-00-000"/>
  </r>
  <r>
    <n v="10"/>
    <s v="80101507;81111504"/>
    <s v="Servicios de asesoramiento sobre tecnologías de la información"/>
    <s v="Enero"/>
    <n v="330"/>
    <x v="0"/>
    <s v="Nación"/>
    <n v="261030000"/>
    <n v="261030000"/>
    <s v="No"/>
    <s v="N/A"/>
    <n v="0"/>
    <s v="Servicio profesional especializado para diseñar, desarrollar y brindar apoyo técnico en la construcción de mejoras, solución de incidencias e implementación del sistema de Factura Electrónica DIAN."/>
    <s v="Prestación de Servicios Profesionales"/>
    <x v="1"/>
    <s v="Implementación y Masificación de nuevos documentos electrónicos del sistema de facturación nacional"/>
    <s v="Sub de Factura Electrónica y Soluciones Operativas"/>
    <x v="3"/>
    <x v="0"/>
    <s v="Dirección de Gestión de Impuestos"/>
    <n v="100153157"/>
    <s v="Luis Hernando Valero Vásquez"/>
    <s v="Subdirector"/>
    <s v="lvalerov@dian.gov.co"/>
    <s v="7428973 907434"/>
    <s v="Pendiente"/>
    <s v="Segunda"/>
    <d v="2024-01-02T00:00:00"/>
    <d v="2024-01-08T00:00:00"/>
    <d v="2024-01-29T00:00:00"/>
    <d v="2024-02-01T00:00:00"/>
    <n v="6"/>
    <n v="21"/>
    <n v="27"/>
    <s v="Servicios de información actualizados"/>
    <s v="Realizar las pruebas de desarrollo"/>
    <s v="13-10-00-000"/>
  </r>
  <r>
    <n v="11"/>
    <s v="80101507;81111504"/>
    <s v="Servicios de asesoramiento sobre tecnologías de la información"/>
    <s v="Enero"/>
    <n v="330"/>
    <x v="0"/>
    <s v="Nación"/>
    <n v="149160000"/>
    <n v="149160000"/>
    <s v="No"/>
    <s v="N/A"/>
    <n v="0"/>
    <s v="Servicio profesional para desarrollar y brindar soporte técnico en el mantenimiento correctivo y evolutivo de los documentos electrónicos que hacen parte del Sistema de Factura Electrónica DIAN."/>
    <s v="Prestación de Servicios Profesionales"/>
    <x v="1"/>
    <s v="Implementación y Masificación de nuevos documentos electrónicos del sistema de facturación nacional"/>
    <s v="Sub de Factura Electrónica y Soluciones Operativas"/>
    <x v="3"/>
    <x v="0"/>
    <s v="Dirección de Gestión de Impuestos"/>
    <n v="100153157"/>
    <s v="Luis Hernando Valero Vásquez"/>
    <s v="Subdirector"/>
    <s v="lvalerov@dian.gov.co"/>
    <s v="7428973 907434"/>
    <s v="Pendiente"/>
    <s v="Segunda"/>
    <d v="2024-01-02T00:00:00"/>
    <d v="2024-01-08T00:00:00"/>
    <d v="2024-01-29T00:00:00"/>
    <d v="2024-02-01T00:00:00"/>
    <n v="6"/>
    <n v="21"/>
    <n v="27"/>
    <s v="Servicios de información actualizados"/>
    <s v="Definir el esquema de interoperabilidad"/>
    <s v="13-10-00-000"/>
  </r>
  <r>
    <n v="12"/>
    <s v="80101507;81111504"/>
    <s v="Servicios de asesoramiento sobre tecnologías de la información"/>
    <s v="Enero"/>
    <n v="330"/>
    <x v="0"/>
    <s v="Nación"/>
    <n v="149160000"/>
    <n v="149160000"/>
    <s v="No"/>
    <s v="N/A"/>
    <n v="0"/>
    <s v="Servicio profesional para desarrollar y brindar soporte técnico para realizar mejoras, correcciones y mantenimiento a las funcionalidades de la plataforma del Sistema de Factura Electrónica DIAN."/>
    <s v="Prestación de Servicios Profesionales"/>
    <x v="1"/>
    <s v="Implementación y Masificación de nuevos documentos electrónicos del sistema de facturación nacional"/>
    <s v="Sub de Factura Electrónica y Soluciones Operativas"/>
    <x v="3"/>
    <x v="0"/>
    <s v="Dirección de Gestión de Impuestos"/>
    <n v="100153157"/>
    <s v="Luis Hernando Valero Vásquez"/>
    <s v="Subdirector"/>
    <s v="lvalerov@dian.gov.co"/>
    <s v="7428973 907434"/>
    <s v="Pendiente"/>
    <s v="Segunda"/>
    <d v="2024-01-02T00:00:00"/>
    <d v="2024-01-08T00:00:00"/>
    <d v="2024-01-29T00:00:00"/>
    <d v="2024-02-01T00:00:00"/>
    <n v="6"/>
    <n v="21"/>
    <n v="27"/>
    <s v="Servicios de información actualizados"/>
    <s v="Definir el esquema de interoperabilidad"/>
    <s v="13-10-00-000"/>
  </r>
  <r>
    <n v="13"/>
    <n v="80101505"/>
    <s v="Desarrollo de políticas u objetivos empresariales "/>
    <s v="Enero"/>
    <n v="330"/>
    <x v="0"/>
    <s v="Nación"/>
    <n v="161527850"/>
    <n v="161527850"/>
    <s v="No"/>
    <s v="N/A"/>
    <n v="0"/>
    <s v="Servicio profesional para ejercer actividades de planeación, seguimiento y ejecución de los recursos financieros y de adquisiciones del proyecto de inversión “Implementación y Masificación de nuevos documentos electrónicos del sistema de facturación nacional”."/>
    <s v="Prestación de Servicios Profesionales"/>
    <x v="1"/>
    <s v="Implementación y Masificación de nuevos documentos electrónicos del sistema de facturación nacional"/>
    <s v="Sub de Factura Electrónica y Soluciones Operativas"/>
    <x v="3"/>
    <x v="0"/>
    <s v="Dirección de Gestión de Impuestos"/>
    <n v="100153157"/>
    <s v="Luis Hernando Valero Vásquez"/>
    <s v="Subdirector"/>
    <s v="lvalerov@dian.gov.co"/>
    <s v="7428973 907434"/>
    <s v="Pendiente"/>
    <s v="Segunda"/>
    <d v="2024-01-02T00:00:00"/>
    <d v="2024-01-08T00:00:00"/>
    <d v="2024-01-29T00:00:00"/>
    <d v="2024-02-01T00:00:00"/>
    <n v="6"/>
    <n v="21"/>
    <n v="27"/>
    <s v="Servicio de factura electrónica y demás documentos electrónicos"/>
    <s v="Gestionar y hacer seguimiento al Proyecto"/>
    <s v="13-10-00-000"/>
  </r>
  <r>
    <n v="14"/>
    <n v="80101505"/>
    <s v="Desarrollo de políticas u objetivos empresariales "/>
    <s v="Enero"/>
    <n v="330"/>
    <x v="0"/>
    <s v="Nación"/>
    <n v="124300000"/>
    <n v="124300000"/>
    <s v="No"/>
    <s v="N/A"/>
    <n v="0"/>
    <s v="Servicio profesional para brindar acompañamiento jurídico en el proceso de elaboración de la normatividad relacionada con el Sistema de Factura Electrónica DIAN."/>
    <s v="Prestación de Servicios Profesionales"/>
    <x v="1"/>
    <s v="Implementación y Masificación de nuevos documentos electrónicos del sistema de facturación nacional"/>
    <s v="Sub de Factura Electrónica y Soluciones Operativas"/>
    <x v="3"/>
    <x v="0"/>
    <s v="Dirección de Gestión de Impuestos"/>
    <n v="100153157"/>
    <s v="Luis Hernando Valero Vásquez"/>
    <s v="Subdirector"/>
    <s v="lvalerov@dian.gov.co"/>
    <s v="7428973 907434"/>
    <s v="Pendiente"/>
    <s v="Segunda"/>
    <d v="2024-01-02T00:00:00"/>
    <d v="2024-01-08T00:00:00"/>
    <d v="2024-01-29T00:00:00"/>
    <d v="2024-02-01T00:00:00"/>
    <n v="6"/>
    <n v="21"/>
    <n v="27"/>
    <s v="Documentos Normativos"/>
    <s v="Ajustar la normatividad legal y técnica para la optimización y adecuación del modelo del sistema de facturación electrónica a las necesidades del país"/>
    <s v="13-10-00-000"/>
  </r>
  <r>
    <n v="15"/>
    <n v="80101505"/>
    <s v="Desarrollo de políticas u objetivos empresariales "/>
    <s v="Enero"/>
    <n v="330"/>
    <x v="0"/>
    <s v="Nación"/>
    <n v="99000000"/>
    <n v="99000000"/>
    <s v="No"/>
    <s v="N/A"/>
    <n v="0"/>
    <s v="Servicio profesional para brindar soporte funcional a la mesa de soporte y a los documentos que hacen parte del Sistema de Factura Electrónica DIAN."/>
    <s v="Prestación de Servicios Profesionales"/>
    <x v="1"/>
    <s v="Implementación y Masificación de nuevos documentos electrónicos del sistema de facturación nacional"/>
    <s v="Sub de Factura Electrónica y Soluciones Operativas"/>
    <x v="3"/>
    <x v="0"/>
    <s v="Dirección de Gestión de Impuestos"/>
    <n v="100153157"/>
    <s v="Luis Hernando Valero Vásquez"/>
    <s v="Subdirector"/>
    <s v="lvalerov@dian.gov.co"/>
    <s v="7428973 907434"/>
    <s v="Pendiente"/>
    <s v="Segunda"/>
    <d v="2024-01-02T00:00:00"/>
    <d v="2024-01-08T00:00:00"/>
    <d v="2024-01-29T00:00:00"/>
    <d v="2024-02-01T00:00:00"/>
    <n v="6"/>
    <n v="21"/>
    <n v="27"/>
    <s v="Servicio de factura electrónica y demás documentos electrónicos"/>
    <s v="Brindar soporte a los contribuyentes"/>
    <s v="13-10-00-000"/>
  </r>
  <r>
    <n v="16"/>
    <n v="80101505"/>
    <s v="Desarrollo de políticas u objetivos empresariales "/>
    <s v="Enero"/>
    <n v="330"/>
    <x v="0"/>
    <s v="Nación"/>
    <n v="82758443"/>
    <n v="82758443"/>
    <s v="No"/>
    <s v="N/A"/>
    <n v="0"/>
    <s v="Servicio profesional para realizar actividades de control y seguimiento relacionadas con el cumplimiento de los objetivos del proyecto de inversión “Implementación y Masificación de nuevos documentos electrónicos del sistema de facturación nacional”."/>
    <s v="Prestación de Servicios Profesionales"/>
    <x v="1"/>
    <s v="Implementación y Masificación de nuevos documentos electrónicos del sistema de facturación nacional"/>
    <s v="Sub de Factura Electrónica y Soluciones Operativas"/>
    <x v="3"/>
    <x v="0"/>
    <s v="Dirección de Gestión de Impuestos"/>
    <n v="100153157"/>
    <s v="Luis Hernando Valero Vásquez"/>
    <s v="Subdirector"/>
    <s v="lvalerov@dian.gov.co"/>
    <s v="7428973 907434"/>
    <s v="Pendiente"/>
    <s v="Segunda"/>
    <d v="2024-01-02T00:00:00"/>
    <d v="2024-01-08T00:00:00"/>
    <d v="2024-01-29T00:00:00"/>
    <d v="2024-02-01T00:00:00"/>
    <n v="6"/>
    <n v="21"/>
    <n v="27"/>
    <s v="Servicio de factura electrónica y demás documentos electrónicos"/>
    <s v="Gestionar y hacer seguimiento al Proyecto"/>
    <s v="13-10-00-000"/>
  </r>
  <r>
    <n v="17"/>
    <n v="80101505"/>
    <s v="Desarrollo de políticas u objetivos empresariales "/>
    <s v="Enero"/>
    <n v="330"/>
    <x v="0"/>
    <s v="Nación"/>
    <n v="82758443"/>
    <n v="82758443"/>
    <s v="No"/>
    <s v="N/A"/>
    <n v="0"/>
    <s v="Servicio profesional para garantizar los estándares de calidad establecidos por la entidad y gestionar la mejora continua en los procesos, procedimientos y documentación que forman parte del Sistema de Facturación Electrónica DIAN"/>
    <s v="Prestación de Servicios Profesionales"/>
    <x v="1"/>
    <s v="Implementación y Masificación de nuevos documentos electrónicos del sistema de facturación nacional"/>
    <s v="Sub de Factura Electrónica y Soluciones Operativas"/>
    <x v="3"/>
    <x v="0"/>
    <s v="Dirección de Gestión de Impuestos"/>
    <n v="100153157"/>
    <s v="Luis Hernando Valero Vásquez"/>
    <s v="Subdirector"/>
    <s v="lvalerov@dian.gov.co"/>
    <s v="7428973 907434"/>
    <s v="Pendiente"/>
    <s v="Segunda"/>
    <d v="2024-01-02T00:00:00"/>
    <d v="2024-01-08T00:00:00"/>
    <d v="2024-01-29T00:00:00"/>
    <d v="2024-02-01T00:00:00"/>
    <n v="6"/>
    <n v="21"/>
    <n v="27"/>
    <s v="Servicio de factura electrónica y demás documentos electrónicos"/>
    <s v="Brindar soporte a los contribuyentes"/>
    <s v="13-10-00-000"/>
  </r>
  <r>
    <n v="18"/>
    <n v="80101507"/>
    <s v="Servicios de asesoramiento sobre tecnologías de la información"/>
    <s v="Enero"/>
    <n v="330"/>
    <x v="0"/>
    <s v="Nación"/>
    <n v="70749198"/>
    <n v="70749198"/>
    <s v="No"/>
    <s v="N/A"/>
    <n v="0"/>
    <s v="Servicio profesional para brindar soporte y acompañamiento técnico funcional en la definición, modificación y mejoras de los anexos técnicos que integran el Sistema de Factura Electrónica DIAN"/>
    <s v="Prestación de Servicios Profesionales"/>
    <x v="1"/>
    <s v="Implementación y Masificación de nuevos documentos electrónicos del sistema de facturación nacional"/>
    <s v="Sub de Factura Electrónica y Soluciones Operativas"/>
    <x v="3"/>
    <x v="0"/>
    <s v="Dirección de Gestión de Impuestos"/>
    <n v="100153157"/>
    <s v="Luis Hernando Valero Vásquez"/>
    <s v="Subdirector"/>
    <s v="lvalerov@dian.gov.co"/>
    <s v="7428973 907434"/>
    <s v="Pendiente"/>
    <s v="Segunda"/>
    <d v="2024-01-02T00:00:00"/>
    <d v="2024-01-08T00:00:00"/>
    <d v="2024-01-29T00:00:00"/>
    <d v="2024-02-01T00:00:00"/>
    <n v="6"/>
    <n v="21"/>
    <n v="27"/>
    <s v="Servicios de información actualizados"/>
    <s v="Elaborar la documentación técnica del sistema de información actualizado"/>
    <s v="13-10-00-000"/>
  </r>
  <r>
    <n v="19"/>
    <n v="80101507"/>
    <s v="Servicios de asesoramiento sobre tecnologías de la información"/>
    <s v="Enero"/>
    <n v="330"/>
    <x v="0"/>
    <s v="Nación"/>
    <n v="70749198"/>
    <n v="70749198"/>
    <s v="No"/>
    <s v="N/A"/>
    <n v="0"/>
    <s v="Servicio profesional para prestar soporte técnico funcional frente al estudio, generación y actualización de los anexos técnicos, al igual que la optimización de las reglas de validación del ecosistema de Facturación Electrónica DIAN."/>
    <s v="Prestación de Servicios Profesionales"/>
    <x v="1"/>
    <s v="Implementación y Masificación de nuevos documentos electrónicos del sistema de facturación nacional"/>
    <s v="Sub de Factura Electrónica y Soluciones Operativas"/>
    <x v="3"/>
    <x v="0"/>
    <s v="Dirección de Gestión de Impuestos"/>
    <n v="100153157"/>
    <s v="Luis Hernando Valero Vásquez"/>
    <s v="Subdirector"/>
    <s v="lvalerov@dian.gov.co"/>
    <s v="7428973 907434"/>
    <s v="Pendiente"/>
    <s v="Segunda"/>
    <d v="2024-01-02T00:00:00"/>
    <d v="2024-01-08T00:00:00"/>
    <d v="2024-01-29T00:00:00"/>
    <d v="2024-02-01T00:00:00"/>
    <n v="6"/>
    <n v="21"/>
    <n v="27"/>
    <s v="Servicios de información actualizados"/>
    <s v="Elaborar la documentación técnica del sistema de información actualizado"/>
    <s v="13-10-00-000"/>
  </r>
  <r>
    <n v="20"/>
    <n v="80101505"/>
    <s v="Desarrollo de políticas u objetivos empresariales "/>
    <s v="Enero"/>
    <n v="330"/>
    <x v="0"/>
    <s v="Nación"/>
    <n v="71749198"/>
    <n v="71749198"/>
    <s v="No"/>
    <s v="N/A"/>
    <n v="0"/>
    <s v="Servicio profesional para prestar soporte funcional y masificación de los documentos electrónicos que hacen parte del sistema de factura electrónica DIAN."/>
    <s v="Prestación de Servicios Profesionales"/>
    <x v="1"/>
    <s v="Implementación y Masificación de nuevos documentos electrónicos del sistema de facturación nacional"/>
    <s v="Sub de Factura Electrónica y Soluciones Operativas"/>
    <x v="3"/>
    <x v="0"/>
    <s v="Dirección de Gestión de Impuestos"/>
    <n v="100153157"/>
    <s v="Luis Hernando Valero Vásquez"/>
    <s v="Subdirector"/>
    <s v="lvalerov@dian.gov.co"/>
    <s v="7428973 907434"/>
    <s v="Pendiente"/>
    <s v="Segunda"/>
    <d v="2024-01-02T00:00:00"/>
    <d v="2024-01-08T00:00:00"/>
    <d v="2024-01-29T00:00:00"/>
    <d v="2024-02-01T00:00:00"/>
    <n v="6"/>
    <n v="21"/>
    <n v="27"/>
    <s v="Servicio de factura electrónica y demás documentos electrónicos"/>
    <s v="Realizar campañas de sensibilización y socialización"/>
    <s v="13-10-00-000"/>
  </r>
  <r>
    <n v="21"/>
    <n v="80101505"/>
    <s v="Desarrollo de políticas u objetivos empresariales "/>
    <s v="Enero"/>
    <n v="330"/>
    <x v="0"/>
    <s v="Nación"/>
    <n v="64302130"/>
    <n v="64302130"/>
    <s v="No"/>
    <s v="N/A"/>
    <n v="0"/>
    <s v="Servicio profesional para prestar soporte funcional en la asignación y escalamiento de los casos de uso, reportados por los usuarios internos y externos del Sistema de Factura Electrónica DIAN."/>
    <s v="Prestación de Servicios Profesionales"/>
    <x v="1"/>
    <s v="Implementación y Masificación de nuevos documentos electrónicos del sistema de facturación nacional"/>
    <s v="Sub de Factura Electrónica y Soluciones Operativas"/>
    <x v="3"/>
    <x v="0"/>
    <s v="Dirección de Gestión de Impuestos"/>
    <n v="100153157"/>
    <s v="Luis Hernando Valero Vásquez"/>
    <s v="Subdirector"/>
    <s v="lvalerov@dian.gov.co"/>
    <s v="7428973 907434"/>
    <s v="Pendiente"/>
    <s v="Segunda"/>
    <d v="2024-01-02T00:00:00"/>
    <d v="2024-01-08T00:00:00"/>
    <d v="2024-01-29T00:00:00"/>
    <d v="2024-02-01T00:00:00"/>
    <n v="6"/>
    <n v="21"/>
    <n v="27"/>
    <s v="Servicio de factura electrónica y demás documentos electrónicos"/>
    <s v="Brindar soporte a los contribuyentes"/>
    <s v="13-10-00-000"/>
  </r>
  <r>
    <n v="22"/>
    <n v="80101505"/>
    <s v="Desarrollo de políticas u objetivos empresariales "/>
    <s v="Enero"/>
    <n v="330"/>
    <x v="0"/>
    <s v="Nación"/>
    <n v="64302130"/>
    <n v="64302130"/>
    <s v="No"/>
    <s v="N/A"/>
    <n v="0"/>
    <s v="Servicio profesional para prestar soporte funcional en la revisión y solución de requerimientos de incidentes, mejoras, y actualización de la solución gratuita del Sistema de Factura Electrónica DIAN."/>
    <s v="Prestación de Servicios Profesionales"/>
    <x v="1"/>
    <s v="Implementación y Masificación de nuevos documentos electrónicos del sistema de facturación nacional"/>
    <s v="Sub de Factura Electrónica y Soluciones Operativas"/>
    <x v="3"/>
    <x v="0"/>
    <s v="Dirección de Gestión de Impuestos"/>
    <n v="100153157"/>
    <s v="Luis Hernando Valero Vásquez"/>
    <s v="Subdirector"/>
    <s v="lvalerov@dian.gov.co"/>
    <s v="7428973 907434"/>
    <s v="Pendiente"/>
    <s v="Segunda"/>
    <d v="2024-01-02T00:00:00"/>
    <d v="2024-01-08T00:00:00"/>
    <d v="2024-01-29T00:00:00"/>
    <d v="2024-02-01T00:00:00"/>
    <n v="6"/>
    <n v="21"/>
    <n v="27"/>
    <s v="Servicio de factura electrónica y demás documentos electrónicos"/>
    <s v="Brindar soporte a los contribuyentes"/>
    <s v="13-10-00-000"/>
  </r>
  <r>
    <n v="23"/>
    <n v="80101505"/>
    <s v="Desarrollo de políticas u objetivos empresariales "/>
    <s v="Enero"/>
    <n v="330"/>
    <x v="0"/>
    <s v="Nación"/>
    <n v="64302130"/>
    <n v="64302130"/>
    <s v="No"/>
    <s v="N/A"/>
    <n v="0"/>
    <s v="Servicio profesional para prestar soporte funcional en la atención y solución de incidentes relacionados con Nómina Electrónica y el Sistema de Factura Electrónica DIAN"/>
    <s v="Prestación de Servicios Profesionales"/>
    <x v="1"/>
    <s v="Implementación y Masificación de nuevos documentos electrónicos del sistema de facturación nacional"/>
    <s v="Sub de Factura Electrónica y Soluciones Operativas"/>
    <x v="3"/>
    <x v="0"/>
    <s v="Dirección de Gestión de Impuestos"/>
    <n v="100153157"/>
    <s v="Luis Hernando Valero Vásquez"/>
    <s v="Subdirector"/>
    <s v="lvalerov@dian.gov.co"/>
    <s v="7428973 907434"/>
    <s v="Pendiente"/>
    <s v="Segunda"/>
    <d v="2024-01-02T00:00:00"/>
    <d v="2024-01-08T00:00:00"/>
    <d v="2024-01-29T00:00:00"/>
    <d v="2024-02-01T00:00:00"/>
    <n v="6"/>
    <n v="21"/>
    <n v="27"/>
    <s v="Servicio de factura electrónica y demás documentos electrónicos"/>
    <s v="Brindar soporte a los contribuyentes"/>
    <s v="13-10-00-000"/>
  </r>
  <r>
    <n v="24"/>
    <n v="80101505"/>
    <s v="Desarrollo de políticas u objetivos empresariales "/>
    <s v="Enero"/>
    <n v="330"/>
    <x v="0"/>
    <s v="Nación"/>
    <n v="64302130"/>
    <n v="64302130"/>
    <s v="No"/>
    <s v="N/A"/>
    <n v="0"/>
    <s v="Servicio profesional para prestar soporte funcional en la atención y solución de los casos de uso presentados sobre la Solución Gratuita y demás documentos del Sistema de Factura Electrónica DIAN."/>
    <s v="Prestación de Servicios Profesionales"/>
    <x v="1"/>
    <s v="Implementación y Masificación de nuevos documentos electrónicos del sistema de facturación nacional"/>
    <s v="Sub de Factura Electrónica y Soluciones Operativas"/>
    <x v="3"/>
    <x v="0"/>
    <s v="Dirección de Gestión de Impuestos"/>
    <n v="100153157"/>
    <s v="Luis Hernando Valero Vásquez"/>
    <s v="Subdirector"/>
    <s v="lvalerov@dian.gov.co"/>
    <s v="7428973 907434"/>
    <s v="Pendiente"/>
    <s v="Segunda"/>
    <d v="2024-01-02T00:00:00"/>
    <d v="2024-01-08T00:00:00"/>
    <d v="2024-01-29T00:00:00"/>
    <d v="2024-02-01T00:00:00"/>
    <n v="6"/>
    <n v="21"/>
    <n v="27"/>
    <s v="Servicio de factura electrónica y demás documentos electrónicos"/>
    <s v="Brindar soporte a los contribuyentes"/>
    <s v="13-10-00-000"/>
  </r>
  <r>
    <n v="25"/>
    <n v="80101505"/>
    <s v="Desarrollo de políticas u objetivos empresariales "/>
    <s v="Enero"/>
    <n v="330"/>
    <x v="0"/>
    <s v="Nación"/>
    <n v="64302130"/>
    <n v="64302130"/>
    <s v="No"/>
    <s v="N/A"/>
    <n v="0"/>
    <s v="Servicio profesional para prestar soporte funcional en el análisis y solución de los incidentes relacionados con los certificados digitales y demás documentos electrónicos del software gratuito del Sistema de Factura Electrónica DIAN."/>
    <s v="Prestación de Servicios Profesionales"/>
    <x v="1"/>
    <s v="Implementación y Masificación de nuevos documentos electrónicos del sistema de facturación nacional"/>
    <s v="Sub de Factura Electrónica y Soluciones Operativas"/>
    <x v="3"/>
    <x v="0"/>
    <s v="Dirección de Gestión de Impuestos"/>
    <n v="100153157"/>
    <s v="Luis Hernando Valero Vásquez"/>
    <s v="Subdirector"/>
    <s v="lvalerov@dian.gov.co"/>
    <s v="7428973 907434"/>
    <s v="Pendiente"/>
    <s v="Segunda"/>
    <d v="2024-01-02T00:00:00"/>
    <d v="2024-01-08T00:00:00"/>
    <d v="2024-01-29T00:00:00"/>
    <d v="2024-02-01T00:00:00"/>
    <n v="6"/>
    <n v="21"/>
    <n v="27"/>
    <s v="Servicio de factura electrónica y demás documentos electrónicos"/>
    <s v="Brindar soporte a los contribuyentes"/>
    <s v="13-10-00-000"/>
  </r>
  <r>
    <n v="26"/>
    <n v="80101505"/>
    <s v="Desarrollo de políticas u objetivos empresariales "/>
    <s v="Enero"/>
    <n v="330"/>
    <x v="0"/>
    <s v="Nación"/>
    <n v="64302130"/>
    <n v="64302130"/>
    <s v="No"/>
    <s v="N/A"/>
    <n v="0"/>
    <s v="Servicio profesional para prestar soporte funcional en la atención y solución de los incidentes recibidos por los Grandes Contribuyentes relacionados con los documentos electrónicos y nuevos documentos equivalentes que hacen parte del Sistema de Factura electrónica DIAN."/>
    <s v="Prestación de Servicios Profesionales"/>
    <x v="1"/>
    <s v="Implementación y Masificación de nuevos documentos electrónicos del sistema de facturación nacional"/>
    <s v="Sub de Factura Electrónica y Soluciones Operativas"/>
    <x v="3"/>
    <x v="0"/>
    <s v="Dirección de Gestión de Impuestos"/>
    <n v="100153157"/>
    <s v="Luis Hernando Valero Vásquez"/>
    <s v="Subdirector"/>
    <s v="lvalerov@dian.gov.co"/>
    <s v="7428973 907434"/>
    <s v="Pendiente"/>
    <s v="Segunda"/>
    <d v="2024-01-02T00:00:00"/>
    <d v="2024-01-08T00:00:00"/>
    <d v="2024-01-29T00:00:00"/>
    <d v="2024-02-01T00:00:00"/>
    <n v="6"/>
    <n v="21"/>
    <n v="27"/>
    <s v="Servicio de factura electrónica y demás documentos electrónicos"/>
    <s v="Brindar soporte a los contribuyentes"/>
    <s v="13-10-00-000"/>
  </r>
  <r>
    <n v="27"/>
    <n v="80101505"/>
    <s v="Desarrollo de políticas u objetivos empresariales "/>
    <s v="Enero"/>
    <n v="330"/>
    <x v="0"/>
    <s v="Nación"/>
    <n v="64302130"/>
    <n v="64302130"/>
    <s v="No"/>
    <s v="N/A"/>
    <n v="0"/>
    <s v="Servicio profesional para prestar soporte funcional en la atención y solución de los incidentes sobre la Solución Gratuita y la numeración requerida en los documentos electrónicos del sistema de Factura Electrónica DIAN"/>
    <s v="Prestación de Servicios Profesionales"/>
    <x v="1"/>
    <s v="Implementación y Masificación de nuevos documentos electrónicos del sistema de facturación nacional"/>
    <s v="Sub de Factura Electrónica y Soluciones Operativas"/>
    <x v="3"/>
    <x v="0"/>
    <s v="Dirección de Gestión de Impuestos"/>
    <n v="100153157"/>
    <s v="Luis Hernando Valero Vásquez"/>
    <s v="Subdirector"/>
    <s v="lvalerov@dian.gov.co"/>
    <s v="7428973 907434"/>
    <s v="Pendiente"/>
    <s v="Segunda"/>
    <d v="2024-01-02T00:00:00"/>
    <d v="2024-01-08T00:00:00"/>
    <d v="2024-01-29T00:00:00"/>
    <d v="2024-02-01T00:00:00"/>
    <n v="6"/>
    <n v="21"/>
    <n v="27"/>
    <s v="Servicio de factura electrónica y demás documentos electrónicos"/>
    <s v="Brindar soporte a los contribuyentes"/>
    <s v="13-10-00-000"/>
  </r>
  <r>
    <n v="28"/>
    <n v="80101505"/>
    <s v="Desarrollo de políticas u objetivos empresariales "/>
    <s v="Enero"/>
    <n v="330"/>
    <x v="0"/>
    <s v="Nación"/>
    <n v="64302130"/>
    <n v="64302130"/>
    <s v="No"/>
    <s v="N/A"/>
    <n v="0"/>
    <s v="Servicio profesional para realizar el análisis y soporte funcional a los documentos electrónicos (XML, UBL, WS) transmitidos en los ambientes tecnológicos por parte de los contribuyentes en el Sistema de Factura Electrónica DIAN"/>
    <s v="Prestación de Servicios Profesionales"/>
    <x v="1"/>
    <s v="Implementación y Masificación de nuevos documentos electrónicos del sistema de facturación nacional"/>
    <s v="Sub de Factura Electrónica y Soluciones Operativas"/>
    <x v="3"/>
    <x v="0"/>
    <s v="Dirección de Gestión de Impuestos"/>
    <n v="100153157"/>
    <s v="Luis Hernando Valero Vásquez"/>
    <s v="Subdirector"/>
    <s v="lvalerov@dian.gov.co"/>
    <s v="7428973 907434"/>
    <s v="Pendiente"/>
    <s v="Segunda"/>
    <d v="2024-01-02T00:00:00"/>
    <d v="2024-01-08T00:00:00"/>
    <d v="2024-01-29T00:00:00"/>
    <d v="2024-02-01T00:00:00"/>
    <n v="6"/>
    <n v="21"/>
    <n v="27"/>
    <s v="Servicio de factura electrónica y demás documentos electrónicos"/>
    <s v="Brindar soporte a los contribuyentes"/>
    <s v="13-10-00-000"/>
  </r>
  <r>
    <n v="29"/>
    <n v="80101505"/>
    <s v="Desarrollo de políticas u objetivos empresariales "/>
    <s v="Enero"/>
    <n v="330"/>
    <x v="0"/>
    <s v="Nación"/>
    <n v="65802130"/>
    <n v="65802130"/>
    <s v="No"/>
    <s v="N/A"/>
    <n v="0"/>
    <s v="Servicio profesional para brindar acompañamiento en la creación, ejecución y socialización del programa de comunicaciones de los documentos electrónicos que hacen parte del Sistema de Factura Electrónica DIAN"/>
    <s v="Prestación de Servicios Profesionales"/>
    <x v="1"/>
    <s v="Implementación y Masificación de nuevos documentos electrónicos del sistema de facturación nacional"/>
    <s v="Sub de Factura Electrónica y Soluciones Operativas"/>
    <x v="3"/>
    <x v="0"/>
    <s v="Dirección de Gestión de Impuestos"/>
    <n v="100153157"/>
    <s v="Luis Hernando Valero Vásquez"/>
    <s v="Subdirector"/>
    <s v="lvalerov@dian.gov.co"/>
    <s v="7428973 907434"/>
    <s v="Pendiente"/>
    <s v="Segunda"/>
    <d v="2024-01-02T00:00:00"/>
    <d v="2024-01-08T00:00:00"/>
    <d v="2024-01-29T00:00:00"/>
    <d v="2024-02-01T00:00:00"/>
    <n v="6"/>
    <n v="21"/>
    <n v="27"/>
    <s v="Servicio de factura electrónica y demás documentos electrónicos"/>
    <s v="Realizar campañas de sensibilización y socialización"/>
    <s v="13-10-00-000"/>
  </r>
  <r>
    <n v="30"/>
    <n v="80101505"/>
    <s v="Desarrollo de políticas u objetivos empresariales "/>
    <s v="Enero"/>
    <n v="330"/>
    <x v="0"/>
    <s v="Nación"/>
    <n v="64302130"/>
    <n v="64302130"/>
    <s v="No"/>
    <s v="N/A"/>
    <n v="0"/>
    <s v="Servicio profesional para prestar soporte legal y de segundo nivel en la gestión de las solicitudes recibidas por parte de usuarios del Sistema de Facturación Electrónica DIAN."/>
    <s v="Prestación de Servicios Profesionales"/>
    <x v="1"/>
    <s v="Implementación y Masificación de nuevos documentos electrónicos del sistema de facturación nacional"/>
    <s v="Sub de Factura Electrónica y Soluciones Operativas"/>
    <x v="3"/>
    <x v="0"/>
    <s v="Dirección de Gestión de Impuestos"/>
    <n v="100153157"/>
    <s v="Luis Hernando Valero Vásquez"/>
    <s v="Subdirector"/>
    <s v="lvalerov@dian.gov.co"/>
    <s v="7428973 907434"/>
    <s v="Pendiente"/>
    <s v="Segunda"/>
    <d v="2024-01-02T00:00:00"/>
    <d v="2024-01-08T00:00:00"/>
    <d v="2024-01-29T00:00:00"/>
    <d v="2024-02-01T00:00:00"/>
    <n v="6"/>
    <n v="21"/>
    <n v="27"/>
    <s v="Servicio de factura electrónica y demás documentos electrónicos"/>
    <s v="Brindar soporte a los contribuyentes"/>
    <s v="13-10-00-000"/>
  </r>
  <r>
    <n v="31"/>
    <n v="80101505"/>
    <s v="Desarrollo de políticas u objetivos empresariales "/>
    <s v="Enero"/>
    <n v="330"/>
    <x v="0"/>
    <s v="Nación"/>
    <n v="64302130"/>
    <n v="64302130"/>
    <s v="No"/>
    <s v="N/A"/>
    <n v="0"/>
    <s v="Servicio profesional jurídico en la coordinación, atención y respuesta a las solicitudes recibidas en las herramientas de gestión relacionadas con el Sistema de Facturación Electrónica DIAN"/>
    <s v="Prestación de Servicios Profesionales"/>
    <x v="1"/>
    <s v="Implementación y Masificación de nuevos documentos electrónicos del sistema de facturación nacional"/>
    <s v="Sub de Factura Electrónica y Soluciones Operativas"/>
    <x v="3"/>
    <x v="0"/>
    <s v="Dirección de Gestión de Impuestos"/>
    <n v="100153157"/>
    <s v="Luis Hernando Valero Vásquez"/>
    <s v="Subdirector"/>
    <s v="lvalerov@dian.gov.co"/>
    <s v="7428973 907434"/>
    <s v="Pendiente"/>
    <s v="Segunda"/>
    <d v="2024-01-02T00:00:00"/>
    <d v="2024-01-08T00:00:00"/>
    <d v="2024-01-29T00:00:00"/>
    <d v="2024-02-01T00:00:00"/>
    <n v="6"/>
    <n v="21"/>
    <n v="27"/>
    <s v="Servicio de factura electrónica y demás documentos electrónicos"/>
    <s v="Brindar soporte a los contribuyentes"/>
    <s v="13-10-00-000"/>
  </r>
  <r>
    <n v="32"/>
    <n v="80101505"/>
    <s v="Desarrollo de políticas u objetivos empresariales "/>
    <s v="Enero"/>
    <n v="330"/>
    <x v="0"/>
    <s v="Nación"/>
    <n v="59695075"/>
    <n v="59695075"/>
    <s v="No"/>
    <s v="N/A"/>
    <n v="0"/>
    <s v="Servicio profesional para prestar soporte funcional en la atención y solución de los incidentes del Documento Soporte en Adquisiciones con No Obligados a Facturar Electrónicamente, y demás documentos electrónicos que forman y harán parte del Sistema de Factura Electrónica DIAN"/>
    <s v="Prestación de Servicios Profesionales"/>
    <x v="1"/>
    <s v="Implementación y Masificación de nuevos documentos electrónicos del sistema de facturación nacional"/>
    <s v="Sub de Factura Electrónica y Soluciones Operativas"/>
    <x v="3"/>
    <x v="0"/>
    <s v="Dirección de Gestión de Impuestos"/>
    <n v="100153157"/>
    <s v="Luis Hernando Valero Vásquez"/>
    <s v="Subdirector"/>
    <s v="lvalerov@dian.gov.co"/>
    <s v="7428973 907434"/>
    <s v="Pendiente"/>
    <s v="Segunda"/>
    <d v="2024-01-02T00:00:00"/>
    <d v="2024-01-08T00:00:00"/>
    <d v="2024-01-29T00:00:00"/>
    <d v="2024-02-01T00:00:00"/>
    <n v="6"/>
    <n v="21"/>
    <n v="27"/>
    <s v="Servicio de factura electrónica y demás documentos electrónicos"/>
    <s v="Brindar soporte a los contribuyentes"/>
    <s v="13-10-00-000"/>
  </r>
  <r>
    <n v="33"/>
    <n v="80101505"/>
    <s v="Desarrollo de políticas u objetivos empresariales "/>
    <s v="Enero"/>
    <n v="330"/>
    <x v="0"/>
    <s v="Nación"/>
    <n v="59695075"/>
    <n v="59695075"/>
    <s v="No"/>
    <s v="N/A"/>
    <n v="0"/>
    <s v="Servicio profesional para prestar soporte funcional en la atención y solución de los incidentes que se presenten en la plataforma RADIAN y demás documentos electrónicos del Sistema de Facturación Electrónica DIAN."/>
    <s v="Prestación de Servicios Profesionales"/>
    <x v="1"/>
    <s v="Implementación y Masificación de nuevos documentos electrónicos del sistema de facturación nacional"/>
    <s v="Sub de Factura Electrónica y Soluciones Operativas"/>
    <x v="3"/>
    <x v="0"/>
    <s v="Dirección de Gestión de Impuestos"/>
    <n v="100153157"/>
    <s v="Luis Hernando Valero Vásquez"/>
    <s v="Subdirector"/>
    <s v="lvalerov@dian.gov.co"/>
    <s v="7428973 907434"/>
    <s v="Pendiente"/>
    <s v="Segunda"/>
    <d v="2024-01-02T00:00:00"/>
    <d v="2024-01-08T00:00:00"/>
    <d v="2024-01-29T00:00:00"/>
    <d v="2024-02-01T00:00:00"/>
    <n v="6"/>
    <n v="21"/>
    <n v="27"/>
    <s v="Servicio de factura electrónica y demás documentos electrónicos"/>
    <s v="Brindar soporte a los contribuyentes"/>
    <s v="13-10-00-000"/>
  </r>
  <r>
    <n v="34"/>
    <n v="80101505"/>
    <s v="Desarrollo de políticas u objetivos empresariales "/>
    <s v="Enero"/>
    <n v="330"/>
    <x v="0"/>
    <s v="Nación"/>
    <n v="59695075"/>
    <n v="59695075"/>
    <s v="No"/>
    <s v="N/A"/>
    <n v="0"/>
    <s v="Servicio profesional para prestar soporte funcional en la resolución de incidentes que se presentan en los diferentes documentos electrónicos que están dispuestos en el Sistema de Facturación Electrónica DIAN."/>
    <s v="Prestación de Servicios Profesionales"/>
    <x v="1"/>
    <s v="Implementación y Masificación de nuevos documentos electrónicos del sistema de facturación nacional"/>
    <s v="Sub de Factura Electrónica y Soluciones Operativas"/>
    <x v="3"/>
    <x v="0"/>
    <s v="Dirección de Gestión de Impuestos"/>
    <n v="100153157"/>
    <s v="Luis Hernando Valero Vásquez"/>
    <s v="Subdirector"/>
    <s v="lvalerov@dian.gov.co"/>
    <s v="7428973 907434"/>
    <s v="Pendiente"/>
    <s v="Segunda"/>
    <d v="2024-01-02T00:00:00"/>
    <d v="2024-01-08T00:00:00"/>
    <d v="2024-01-29T00:00:00"/>
    <d v="2024-02-01T00:00:00"/>
    <n v="6"/>
    <n v="21"/>
    <n v="27"/>
    <s v="Servicio de factura electrónica y demás documentos electrónicos"/>
    <s v="Brindar soporte a los contribuyentes"/>
    <s v="13-10-00-000"/>
  </r>
  <r>
    <n v="35"/>
    <n v="43233205"/>
    <s v="Software de seguridad de transacciones y de protección contra virus"/>
    <s v="Febrero"/>
    <n v="30"/>
    <x v="1"/>
    <s v="Nación"/>
    <n v="789149015"/>
    <n v="789149015"/>
    <s v="No"/>
    <s v="N/A"/>
    <n v="0"/>
    <s v="Adquirir los derechos de uso sobre certificados digitales de firma y no repudio, emitidos por Entidades de Certificación Digital acreditadas por el Organismo Nacional de Acreditación en Colombia – ONAC."/>
    <s v="Compraventa"/>
    <x v="1"/>
    <s v="Implementación y Masificación de nuevos documentos electrónicos del sistema de facturación nacional"/>
    <s v="Sub de Factura Electrónica y Soluciones Operativas"/>
    <x v="3"/>
    <x v="0"/>
    <s v="Dirección de Gestión de Impuestos"/>
    <n v="100153157"/>
    <s v="Luis Hernando Valero Vásquez"/>
    <s v="Subdirector"/>
    <s v="lvalerov@dian.gov.co"/>
    <s v="7428973 907434"/>
    <s v="Pendiente"/>
    <s v="Primera"/>
    <d v="2024-01-09T00:00:00"/>
    <d v="2024-02-05T00:00:00"/>
    <d v="2024-03-20T00:00:00"/>
    <d v="2024-03-22T00:00:00"/>
    <n v="27"/>
    <n v="44"/>
    <n v="71"/>
    <s v="Servicios de información actualizados"/>
    <s v="Definir el esquema de interoperabilidad"/>
    <s v="13-10-00-000"/>
  </r>
  <r>
    <n v="36"/>
    <n v="80141901"/>
    <s v="Exhibiciones y ferias comerciales"/>
    <s v="Marzo"/>
    <n v="204"/>
    <x v="2"/>
    <s v="Nación"/>
    <n v="300000000"/>
    <n v="300000000"/>
    <s v="No"/>
    <s v="N/A"/>
    <n v="0"/>
    <s v="Servicios de apoyo logístico para la realización de eventos y actividades que fomenten cercanía al ciudadano a través de acciones generadoras de valor que impacten positivamente en los contribuyentes"/>
    <s v="Prestación de servicios"/>
    <x v="0"/>
    <s v="N/A"/>
    <s v="Sub de Servicio al Ciudadano en Asuntos Tributarios"/>
    <x v="3"/>
    <x v="0"/>
    <s v="Dirección de Gestión de Impuestos"/>
    <n v="100153162"/>
    <s v="Diana Helen Navarro Bonett"/>
    <s v="Subdirectora"/>
    <s v="dnavarrob1@dian.gov.co"/>
    <n v="6017428973"/>
    <s v="Pendiente"/>
    <s v="Segunda"/>
    <d v="2024-02-27T00:00:00"/>
    <d v="2024-03-12T00:00:00"/>
    <d v="2024-05-27T00:00:00"/>
    <d v="2024-06-15T00:00:00"/>
    <n v="14"/>
    <n v="76"/>
    <n v="90"/>
    <s v="N/A"/>
    <s v="N/A"/>
    <s v="13-10-00-000"/>
  </r>
  <r>
    <n v="37"/>
    <n v="82121505"/>
    <s v="Impresión promocional o publicitaria"/>
    <s v="Marzo"/>
    <n v="204"/>
    <x v="3"/>
    <s v="Nación"/>
    <n v="30000000"/>
    <n v="30000000"/>
    <s v="No"/>
    <s v="N/A"/>
    <n v="0"/>
    <s v="Elaboración de materiales pedagógicos, educativos y de reconocimiento para el desarrollo de las estrategias de cultura de la contribución y de servicio al ciudadano, incluida la elaboración de constancias de participación a estudiantes NAF y de placas conmemorativas a Instituciones Educativas y/o docentes ganadores de la Convocatoria Anual docente CCE 2024."/>
    <s v="Prestación de servicios"/>
    <x v="0"/>
    <s v="N/A"/>
    <s v="Sub de Servicio al Ciudadano en Asuntos Tributarios"/>
    <x v="3"/>
    <x v="0"/>
    <s v="Dirección de Gestión de Impuestos"/>
    <n v="100153162"/>
    <s v="Diana Helen Navarro Bonett"/>
    <s v="Subdirectora"/>
    <s v="dnavarrob1@dian.gov.co"/>
    <n v="6017428973"/>
    <s v="Pendiente"/>
    <s v="Segunda"/>
    <d v="2024-02-27T00:00:00"/>
    <d v="2024-03-12T00:00:00"/>
    <d v="2024-05-27T00:00:00"/>
    <d v="2024-06-15T00:00:00"/>
    <n v="14"/>
    <n v="76"/>
    <n v="90"/>
    <s v="N/A"/>
    <s v="N/A"/>
    <s v="13-10-00-000"/>
  </r>
  <r>
    <n v="38"/>
    <n v="80131500"/>
    <s v="Alquiler y arrendamiento de propiedades o edificaciones"/>
    <s v="Abril"/>
    <n v="204"/>
    <x v="0"/>
    <s v="Nación"/>
    <n v="3000000000"/>
    <n v="3000000000"/>
    <s v="No"/>
    <s v="N/A"/>
    <n v="0"/>
    <s v="Servicio de arrendamiento de bienes inmuebles estratégicamente ubicados para la atención de los ciudadanos que demanden la atención de trámites y servicios de la DIAN."/>
    <s v="Arrendamiento"/>
    <x v="0"/>
    <s v="N/A"/>
    <s v="Sub de Servicio al Ciudadano en Asuntos Tributarios"/>
    <x v="3"/>
    <x v="0"/>
    <s v="Dirección de Gestión de Impuestos"/>
    <n v="100153162"/>
    <s v="Diana Helen Navarro Bonett"/>
    <s v="Subdirectora"/>
    <s v="dnavarrob1@dian.gov.co"/>
    <n v="6017428973"/>
    <s v="Pendiente"/>
    <s v="Primera"/>
    <d v="2024-03-22T00:00:00"/>
    <d v="2024-04-05T00:00:00"/>
    <d v="2024-05-06T00:00:00"/>
    <d v="2024-05-10T00:00:00"/>
    <n v="14"/>
    <n v="31"/>
    <n v="45"/>
    <s v="N/A"/>
    <s v="N/A"/>
    <s v="13-10-00-000"/>
  </r>
  <r>
    <n v="39"/>
    <n v="81111508"/>
    <s v="Servicios de implementación de aplicaciones"/>
    <s v="Febrero"/>
    <n v="21"/>
    <x v="2"/>
    <s v="Nación"/>
    <n v="700000000"/>
    <n v="700000000"/>
    <s v="No"/>
    <s v="N/A"/>
    <n v="0"/>
    <s v="Adquirir, instalar y poner en funcionamiento un sistema de gestión de turnos y colas, integrado con un sistema de gestión de contenido multimedia para los puntos de contacto y sedes de la Dirección de Impuestos y Aduanas Nacionales, con su correspondiente hardware y software licenciado."/>
    <s v="Compraventa"/>
    <x v="0"/>
    <s v="N/A"/>
    <s v="Sub de Servicio al Ciudadano en Asuntos Tributarios"/>
    <x v="3"/>
    <x v="0"/>
    <s v="Dirección de Gestión de Impuestos"/>
    <n v="100153162"/>
    <s v="Diana Helen Navarro Bonett"/>
    <s v="Subdirectora"/>
    <s v="dnavarrob1@dian.gov.co"/>
    <n v="6017428973"/>
    <s v="Pendiente"/>
    <s v="Primera"/>
    <d v="2024-01-09T00:00:00"/>
    <d v="2024-02-05T00:00:00"/>
    <d v="2024-03-20T00:00:00"/>
    <d v="2024-03-22T00:00:00"/>
    <n v="27"/>
    <n v="44"/>
    <n v="71"/>
    <s v="N/A"/>
    <s v="N/A"/>
    <s v="13-10-00-000"/>
  </r>
  <r>
    <n v="40"/>
    <n v="43191609"/>
    <s v="Teléfonos de diadema "/>
    <s v="Febrero"/>
    <n v="204"/>
    <x v="3"/>
    <s v="Nación"/>
    <n v="70000000"/>
    <n v="70000000"/>
    <s v="No"/>
    <s v="N/A"/>
    <n v="0"/>
    <s v="Compra de auriculares para el centro de cobro"/>
    <s v="Compraventa"/>
    <x v="0"/>
    <s v="N/A"/>
    <s v="Sub de Cobranzas y Control Extensivo"/>
    <x v="3"/>
    <x v="0"/>
    <s v="Dirección de Gestión de Impuestos"/>
    <n v="100153158"/>
    <s v="Jorge Mario Campillo Orozco"/>
    <s v="Subdirector"/>
    <s v="jcampilloo@dian.gov.co"/>
    <n v="6017428973"/>
    <s v="Pendiente"/>
    <s v="Primera"/>
    <d v="2024-01-09T00:00:00"/>
    <d v="2024-02-05T00:00:00"/>
    <d v="2024-03-20T00:00:00"/>
    <d v="2024-03-22T00:00:00"/>
    <n v="27"/>
    <n v="44"/>
    <n v="71"/>
    <s v="N/A"/>
    <s v="N/A"/>
    <s v="13-10-00-000"/>
  </r>
  <r>
    <n v="41"/>
    <n v="72153613"/>
    <s v="Servicio de alquiler y mantenimiento de mobiliario para oficina"/>
    <s v="Abril"/>
    <n v="204"/>
    <x v="2"/>
    <s v="Nación"/>
    <n v="1000000000"/>
    <n v="1000000000"/>
    <s v="No"/>
    <s v="N/A"/>
    <n v="0"/>
    <s v="Dotación de mobiliario para nuevos puntos de contacto para la atención de los ciudadanos que demanden la atención de trámites y servicios de la DIAN."/>
    <s v="Compraventa"/>
    <x v="0"/>
    <s v="N/A"/>
    <s v="Sub de Servicio al Ciudadano en Asuntos Tributarios"/>
    <x v="3"/>
    <x v="0"/>
    <s v="Dirección de Gestión de Impuestos"/>
    <n v="100153162"/>
    <s v="Diana Helen Navarro Bonett"/>
    <s v="Subdirectora"/>
    <s v="dnavarrob1@dian.gov.co"/>
    <n v="6017428973"/>
    <s v="Pendiente"/>
    <s v="Primera"/>
    <d v="2024-03-22T00:00:00"/>
    <d v="2024-04-05T00:00:00"/>
    <d v="2024-05-06T00:00:00"/>
    <d v="2024-05-10T00:00:00"/>
    <n v="14"/>
    <n v="31"/>
    <n v="45"/>
    <s v="N/A"/>
    <s v="N/A"/>
    <s v="13-10-00-000"/>
  </r>
  <r>
    <n v="42"/>
    <n v="81112222"/>
    <s v="Mantenimiento de software de gestión mantenimiento y operación de las instalaciones"/>
    <s v="Enero"/>
    <n v="60"/>
    <x v="0"/>
    <s v="Nación"/>
    <n v="165000000"/>
    <n v="165000000"/>
    <s v="No"/>
    <s v="N/A"/>
    <n v="0"/>
    <s v="Prestación de servicios profesionales peara la modernización y transformación tecnológica con arquitectura en la nube para mejora en el sistema de facturación electrónica de la DIAN."/>
    <s v="Prestación de Servicios Profesionales"/>
    <x v="1"/>
    <s v="Implementación del Plan de Modernización Tecnológica en la DIAN a nivel nacional"/>
    <s v="Dirección de Gestión de Innovación y Tecnología"/>
    <x v="4"/>
    <x v="0"/>
    <s v="Dirección de Gestión de Innovación y Tecnología"/>
    <n v="100202154"/>
    <s v="Julian David Medina Herrera"/>
    <s v="Director de Gestión"/>
    <s v="jmedinah1@dian.gov.co"/>
    <s v="6079800 903430"/>
    <s v="Pendiente"/>
    <s v="Segunda"/>
    <d v="2023-12-15T00:00:00"/>
    <d v="2024-01-09T00:00:00"/>
    <d v="2024-02-01T00:00:00"/>
    <d v="2024-02-01T00:00:00"/>
    <n v="25"/>
    <n v="23"/>
    <n v="48"/>
    <s v="Servicios tecnológicos"/>
    <s v="Poner en funcionamiento los servicios tecnológicos que soporta la operación de la entidad"/>
    <s v="13-10-00-000"/>
  </r>
  <r>
    <n v="43"/>
    <s v="82111804;82112000"/>
    <s v="Servicios de traducción escrita_x000a_Servicios de interpretación de idiomas de forma presencial_x000a_"/>
    <s v="Febrero"/>
    <n v="270"/>
    <x v="3"/>
    <s v="Nación"/>
    <n v="110000000"/>
    <n v="110000000"/>
    <s v="No"/>
    <s v="N/A"/>
    <n v="0"/>
    <s v="Prestación de servicios de traducción y/o revisión documental especializada (oficial y no oficial), traducción (interpretación) simultánea y traducción (interpretación) consecutiva para atender las necesidades de los procesos y dependencias de la Dirección de Impuestos y Aduanas Nacionales - DIAN"/>
    <s v="Prestación de servicios"/>
    <x v="0"/>
    <s v="N/A"/>
    <s v="Dirección GIT- Enlace para la Transformación Digital"/>
    <x v="4"/>
    <x v="0"/>
    <s v="Dirección de Gestión de Innovación y Tecnología"/>
    <n v="100154453"/>
    <s v="Carlos Arturo Higuera Manrique"/>
    <s v="Coordinador"/>
    <s v="chigueram@dian.gov.co"/>
    <s v="6079800 936126"/>
    <s v="Pendiente"/>
    <s v="Cuarta"/>
    <d v="2024-02-01T00:00:00"/>
    <d v="2024-02-28T00:00:00"/>
    <d v="2024-03-27T00:00:00"/>
    <d v="2024-03-27T00:00:00"/>
    <n v="27"/>
    <n v="28"/>
    <n v="55"/>
    <s v="N/A"/>
    <s v="N/A"/>
    <s v="13-10-00-000"/>
  </r>
  <r>
    <n v="44"/>
    <s v="72151514;39121011"/>
    <s v="Servicio de mantenimiento de energía de emergencia o de reserva"/>
    <s v="Octubre"/>
    <n v="1350"/>
    <x v="1"/>
    <s v="Nación"/>
    <n v="58000000"/>
    <n v="2900000"/>
    <s v="Si"/>
    <s v="No solicitadas"/>
    <n v="55100000"/>
    <s v="Contratar el servicio de mantenimiento integral preventivo y correctivo con inclusión de repuestos para UPS’s marcas varias de la DIAN. "/>
    <s v="Prestación de servicios"/>
    <x v="1"/>
    <s v="Implementación del Plan de Modernización Tecnológica en la DIAN a nivel nacional"/>
    <s v="Sub de Infraestructura Tecnológica y de Operaciones"/>
    <x v="4"/>
    <x v="0"/>
    <s v="Dirección de Gestión de Innovación y Tecnología"/>
    <n v="100154183"/>
    <s v="Hector Leonel Mesa Lara"/>
    <s v="Subdirector"/>
    <s v="hmesal@dian.gov.co"/>
    <s v="6079800 903401"/>
    <s v="Pendiente"/>
    <s v="Tercera"/>
    <d v="2024-09-13T00:00:00"/>
    <d v="2024-10-18T00:00:00"/>
    <d v="2024-11-23T00:00:00"/>
    <d v="2024-11-23T00:00:00"/>
    <n v="35"/>
    <n v="36"/>
    <n v="71"/>
    <s v="Servicios tecnológicos"/>
    <s v="Identificar mejoras a la capacidad actual de los servicios tecnológicos."/>
    <s v="13-10-00-000"/>
  </r>
  <r>
    <n v="45"/>
    <s v="72151514;39121011"/>
    <s v="Servicio de mantenimiento de energía de emergencia o de reserva"/>
    <s v="Octubre"/>
    <n v="1350"/>
    <x v="0"/>
    <s v="Nación"/>
    <n v="332000000"/>
    <n v="16600000"/>
    <s v="Si"/>
    <s v="No solicitadas"/>
    <n v="315400000"/>
    <s v="Mantenimiento integral preventivo y correctivo con inclusión de repuestos para las UPS marca Liebert de la DIAN. "/>
    <s v="Prestación de servicios"/>
    <x v="1"/>
    <s v="Implementación del Plan de Modernización Tecnológica en la DIAN a nivel nacional"/>
    <s v="Sub de Infraestructura Tecnológica y de Operaciones"/>
    <x v="4"/>
    <x v="0"/>
    <s v="Dirección de Gestión de Innovación y Tecnología"/>
    <n v="100154183"/>
    <s v="Hector Leonel Mesa Lara"/>
    <s v="Subdirector"/>
    <s v="hmesal@dian.gov.co"/>
    <s v="6079800 903401"/>
    <s v="Pendiente"/>
    <s v="Cuarta"/>
    <d v="2024-09-23T00:00:00"/>
    <d v="2024-10-24T00:00:00"/>
    <d v="2024-10-28T00:00:00"/>
    <d v="2024-10-28T00:00:00"/>
    <n v="31"/>
    <n v="4"/>
    <n v="35"/>
    <s v="Servicios tecnológicos"/>
    <s v="Identificar mejoras a la capacidad actual de los servicios tecnológicos."/>
    <s v="13-10-00-000"/>
  </r>
  <r>
    <n v="46"/>
    <n v="81112303"/>
    <s v="Mantenimiento de computadores “mainframe”"/>
    <s v="Octubre"/>
    <n v="720"/>
    <x v="1"/>
    <s v="Nación"/>
    <n v="9000000000"/>
    <n v="450000000"/>
    <s v="Si"/>
    <s v="No solicitadas"/>
    <n v="8550000000"/>
    <s v="Mantenimiento integral preventivo y correctivo en hardware, con inclusión de repuestos a nivel nacional, para los equipos servidores y comunicaciones de diferentes marcas de la Dirección de Impuestos y Aduanas Nacionales - DIAN. "/>
    <s v="Prestación de servicios"/>
    <x v="1"/>
    <s v="Implementación del Plan de Modernización Tecnológica en la DIAN a nivel nacional"/>
    <s v="Sub de Infraestructura Tecnológica y de Operaciones"/>
    <x v="4"/>
    <x v="0"/>
    <s v="Dirección de Gestión de Innovación y Tecnología"/>
    <n v="100154183"/>
    <s v="Hector Leonel Mesa Lara"/>
    <s v="Subdirector"/>
    <s v="hmesal@dian.gov.co"/>
    <s v="6079800 903401"/>
    <s v="Pendiente"/>
    <s v="Tercera"/>
    <d v="2024-09-13T00:00:00"/>
    <d v="2024-10-18T00:00:00"/>
    <d v="2024-11-23T00:00:00"/>
    <d v="2024-11-23T00:00:00"/>
    <n v="35"/>
    <n v="36"/>
    <n v="71"/>
    <s v="Servicios tecnológicos"/>
    <s v="Identificar mejoras a la capacidad actual de los servicios tecnológicos."/>
    <s v="13-10-00-000"/>
  </r>
  <r>
    <n v="47"/>
    <n v="26111707"/>
    <s v="Baterías de plomo-ácido"/>
    <s v="Marzo"/>
    <n v="20"/>
    <x v="1"/>
    <s v="Nación"/>
    <n v="211025000"/>
    <n v="211025000"/>
    <s v="No"/>
    <s v="N/A"/>
    <n v="0"/>
    <s v="Adquisición de Bancos de Baterías para UPS de diferentes capacidades a nivel nacional."/>
    <s v="Compraventa"/>
    <x v="1"/>
    <s v="Implementación del Plan de Modernización Tecnológica en la DIAN a nivel nacional"/>
    <s v="Sub de Infraestructura Tecnológica y de Operaciones"/>
    <x v="4"/>
    <x v="0"/>
    <s v="Dirección de Gestión de Innovación y Tecnología"/>
    <n v="100154183"/>
    <s v="Hector Leonel Mesa Lara"/>
    <s v="Subdirector"/>
    <s v="hmesal@dian.gov.co"/>
    <s v="6079800 903401"/>
    <s v="Pendiente"/>
    <s v="Cuarta"/>
    <d v="2024-03-01T00:00:00"/>
    <d v="2024-03-28T00:00:00"/>
    <d v="2024-04-12T00:00:00"/>
    <d v="2024-04-12T00:00:00"/>
    <n v="27"/>
    <n v="15"/>
    <n v="42"/>
    <s v="Servicios tecnológicos"/>
    <s v="Identificar mejoras a la capacidad actual de los servicios tecnológicos"/>
    <s v="13-10-00-000"/>
  </r>
  <r>
    <n v="48"/>
    <s v="43222800;81161712"/>
    <s v="Equipo de telefonía, Servicio de voz en la red"/>
    <s v="Octubre"/>
    <n v="960"/>
    <x v="1"/>
    <s v="Nación"/>
    <n v="3916193840"/>
    <n v="195809692"/>
    <s v="Si"/>
    <s v="No solicitadas"/>
    <n v="3720384148"/>
    <s v="Prestar el servicio de telefonía IP y su integración con las comunicaciones unificadas a nivel nacional para la Dirección de Impuestos y Aduanas Nacionales, Incluyendo la infraestructura y dotación requeridas para la correcta presentación del mismo. "/>
    <s v="Prestación de servicios"/>
    <x v="1"/>
    <s v="Implementación del Plan de Modernización Tecnológica en la DIAN a nivel nacional"/>
    <s v="Sub de Infraestructura Tecnológica y de Operaciones"/>
    <x v="4"/>
    <x v="0"/>
    <s v="Dirección de Gestión de Innovación y Tecnología"/>
    <n v="100154183"/>
    <s v="Hector Leonel Mesa Lara"/>
    <s v="Subdirector"/>
    <s v="hmesal@dian.gov.co"/>
    <s v="6079800 903401"/>
    <s v="Pendiente"/>
    <s v="Tercera"/>
    <d v="2024-09-13T00:00:00"/>
    <d v="2024-10-18T00:00:00"/>
    <d v="2024-11-23T00:00:00"/>
    <d v="2024-11-23T00:00:00"/>
    <n v="35"/>
    <n v="36"/>
    <n v="71"/>
    <s v="Servicios tecnológicos"/>
    <s v="Poner en funcionamiento los servicios tecnológicos que soporta la operación de la entidad"/>
    <s v="13-10-00-000"/>
  </r>
  <r>
    <n v="49"/>
    <s v="81112101;83111602;83112304;81161703;81161704;81161712;81111808"/>
    <s v="Proveedores de servicios de internet ISP"/>
    <s v="Octubre"/>
    <n v="330"/>
    <x v="4"/>
    <s v="Nación"/>
    <n v="18660000000"/>
    <n v="2332500000"/>
    <s v="Si"/>
    <s v="No solicitadas"/>
    <n v="16327500000"/>
    <s v="Contratar los Servicios de Telecomunicaciones para la DIAN a Nivel Nacional. "/>
    <s v="Prestación de servicios"/>
    <x v="1"/>
    <s v="Implementación del Plan de Modernización Tecnológica en la DIAN a nivel nacional"/>
    <s v="Sub de Infraestructura Tecnológica y de Operaciones"/>
    <x v="4"/>
    <x v="0"/>
    <s v="Dirección de Gestión de Innovación y Tecnología"/>
    <n v="100154183"/>
    <s v="Hector Leonel Mesa Lara"/>
    <s v="Subdirector"/>
    <s v="hmesal@dian.gov.co"/>
    <s v="6079800 903401"/>
    <s v="Pendiente"/>
    <s v="Cuarta"/>
    <d v="2024-09-23T00:00:00"/>
    <d v="2024-10-24T00:00:00"/>
    <d v="2024-10-28T00:00:00"/>
    <d v="2024-10-28T00:00:00"/>
    <n v="31"/>
    <n v="4"/>
    <n v="35"/>
    <s v="Servicios tecnológicos"/>
    <s v="Poner en funcionamiento los servicios tecnológicos que soporta la operación de la entidad"/>
    <s v="13-10-00-000"/>
  </r>
  <r>
    <n v="50"/>
    <s v="43233004;81111809;81112220;"/>
    <s v="Software de equipos de seguridad de red y de redes privadas virtuales vpn"/>
    <s v="Noviembre"/>
    <n v="960"/>
    <x v="1"/>
    <s v="Nación"/>
    <n v="5360623000"/>
    <n v="268031150"/>
    <s v="Si"/>
    <s v="No solicitadas"/>
    <n v="5092591850"/>
    <s v="Prestar los servicios de renovación del soporte de fábrica, mantenimiento preventivo, correctivo incluido repuestos y soporte para la solución y licenciamiento de la plataforma de hiperconvergencia de la DIAN. "/>
    <s v="Compraventa"/>
    <x v="1"/>
    <s v="Implementación del Plan de Modernización Tecnológica en la DIAN a nivel nacional"/>
    <s v="Sub de Infraestructura Tecnológica y de Operaciones"/>
    <x v="4"/>
    <x v="0"/>
    <s v="Dirección de Gestión de Innovación y Tecnología"/>
    <n v="100154183"/>
    <s v="Hector Leonel Mesa Lara"/>
    <s v="Subdirector"/>
    <s v="hmesal@dian.gov.co"/>
    <s v="6079800 903401"/>
    <s v="Pendiente"/>
    <s v="Segunda"/>
    <d v="2024-10-14T00:00:00"/>
    <d v="2024-11-14T00:00:00"/>
    <d v="2024-12-18T00:00:00"/>
    <d v="2024-12-18T00:00:00"/>
    <n v="31"/>
    <n v="34"/>
    <n v="65"/>
    <s v="Servicios tecnológicos"/>
    <s v="Poner en funcionamiento los servicios tecnológicos que soporta la operación de la entidad"/>
    <s v="13-10-00-000"/>
  </r>
  <r>
    <n v="51"/>
    <s v="81112303;81112204;43233415;43233004;81112202"/>
    <s v="Mantenimiento de computadores “mainframe”"/>
    <s v="Noviembre"/>
    <n v="960"/>
    <x v="1"/>
    <s v="Nación"/>
    <n v="16700000000"/>
    <n v="667000000"/>
    <s v="Si"/>
    <s v="No solicitadas"/>
    <n v="16033000000"/>
    <s v="Soporte para la infraestructura computacional y renovación de licenciamiento de software marca IBM de la UAE-DIAN. "/>
    <s v="Prestación de servicios"/>
    <x v="1"/>
    <s v="Implementación del Plan de Modernización Tecnológica en la DIAN a nivel nacional"/>
    <s v="Sub de Infraestructura Tecnológica y de Operaciones"/>
    <x v="4"/>
    <x v="0"/>
    <s v="Dirección de Gestión de Innovación y Tecnología"/>
    <n v="100154183"/>
    <s v="Hector Leonel Mesa Lara"/>
    <s v="Subdirector"/>
    <s v="hmesal@dian.gov.co"/>
    <s v="6079800 903401"/>
    <s v="Pendiente"/>
    <s v="Segunda"/>
    <d v="2024-09-09T00:00:00"/>
    <d v="2024-11-15T00:00:00"/>
    <d v="2024-12-16T00:00:00"/>
    <d v="2024-12-16T00:00:00"/>
    <n v="67"/>
    <n v="31"/>
    <n v="98"/>
    <s v="Servicios tecnológicos"/>
    <s v="Poner en funcionamiento los servicios tecnológicos que soporta la operación de la entidad"/>
    <s v="13-10-00-000"/>
  </r>
  <r>
    <n v="52"/>
    <n v="72151207"/>
    <s v="Servicio de instalación y mantenimiento acondicionamiento del aire, enfriamiento y calefacción hvac"/>
    <s v="Octubre"/>
    <n v="960"/>
    <x v="1"/>
    <s v="Nación"/>
    <n v="420753400"/>
    <n v="21037670"/>
    <s v="Si"/>
    <s v="No solicitadas"/>
    <n v="399715730"/>
    <s v="Mantenimiento integral preventivo y correctivo, con inclusión de repuestos para los equipos de aire acondicionado de precisión del centro de cómputo Sitio 1 de la DIAN. "/>
    <s v="Prestación de servicios"/>
    <x v="1"/>
    <s v="Implementación del Plan de Modernización Tecnológica en la DIAN a nivel nacional"/>
    <s v="Sub de Infraestructura Tecnológica y de Operaciones"/>
    <x v="4"/>
    <x v="0"/>
    <s v="Dirección de Gestión de Innovación y Tecnología"/>
    <n v="100154183"/>
    <s v="Hector Leonel Mesa Lara"/>
    <s v="Subdirector"/>
    <s v="hmesal@dian.gov.co"/>
    <s v="6079800 903401"/>
    <s v="Pendiente"/>
    <s v="Tercera"/>
    <d v="2024-09-13T00:00:00"/>
    <d v="2024-10-18T00:00:00"/>
    <d v="2024-11-23T00:00:00"/>
    <d v="2024-11-23T00:00:00"/>
    <n v="35"/>
    <n v="36"/>
    <n v="71"/>
    <s v="Servicios tecnológicos"/>
    <s v="Poner en funcionamiento los servicios tecnológicos que soporta la operación de la entidad"/>
    <s v="13-10-00-000"/>
  </r>
  <r>
    <n v="53"/>
    <s v="72151500;73152108"/>
    <s v="Servicios de sistemas eléctricos"/>
    <s v="Febrero"/>
    <n v="960"/>
    <x v="1"/>
    <s v="Nación"/>
    <n v="796333440"/>
    <n v="24885420"/>
    <s v="Si"/>
    <s v="No solicitadas"/>
    <n v="771448020"/>
    <s v="Mantenimiento integral preventivo y correctivo, con inclusión de repuestos para los sistemas de distribución de potencia eléctrica (electrobarras, tableros eléctricos) y control de iluminación del centro de cómputo sitio 1 de la DIAN. "/>
    <s v="Prestación de servicios"/>
    <x v="1"/>
    <s v="Implementación del Plan de Modernización Tecnológica en la DIAN a nivel nacional"/>
    <s v="Sub de Infraestructura Tecnológica y de Operaciones"/>
    <x v="4"/>
    <x v="0"/>
    <s v="Dirección de Gestión de Innovación y Tecnología"/>
    <n v="100154183"/>
    <s v="Hector Leonel Mesa Lara"/>
    <s v="Subdirector"/>
    <s v="hmesal@dian.gov.co"/>
    <s v="6079800 903401"/>
    <s v="Pendiente"/>
    <s v="Primera"/>
    <d v="2024-01-09T00:00:00"/>
    <d v="2024-02-04T00:00:00"/>
    <d v="2024-03-11T00:00:00"/>
    <d v="2024-03-11T00:00:00"/>
    <n v="26"/>
    <n v="36"/>
    <n v="62"/>
    <s v="Servicios tecnológicos"/>
    <s v="Poner en funcionamiento los servicios tecnológicos que soporta la operación de la entidad"/>
    <s v="13-10-00-000"/>
  </r>
  <r>
    <n v="54"/>
    <s v="81112202;81112203;81112208"/>
    <s v="Dispositivo para balancear la carga del servidor"/>
    <s v="Agosto"/>
    <n v="77"/>
    <x v="1"/>
    <s v="Nación"/>
    <n v="2395800000"/>
    <n v="2395800000"/>
    <s v="No"/>
    <s v="N/A"/>
    <n v="0"/>
    <s v="Renovar la plataforma de balanceo de servicios de aplicaciones F5 existente, mediante la adquisición de la solución ELA Enterprise Licensing Agreement (SW – HW) para los centros de cómputo Sitio 1 y Sitio 2 y en los servicios nube de la UAE-DIAN ."/>
    <s v="Prestación de servicios"/>
    <x v="1"/>
    <s v="Implementación del Plan de Modernización Tecnológica en la DIAN a nivel nacional"/>
    <s v="Sub de Infraestructura Tecnológica y de Operaciones"/>
    <x v="4"/>
    <x v="0"/>
    <s v="Dirección de Gestión de Innovación y Tecnología"/>
    <n v="100154183"/>
    <s v="Hector Leonel Mesa Lara"/>
    <s v="Subdirector"/>
    <s v="hmesal@dian.gov.co"/>
    <s v="6079800 903401"/>
    <s v="Pendiente"/>
    <s v="Segunda"/>
    <d v="2024-06-24T00:00:00"/>
    <d v="2024-08-11T00:00:00"/>
    <d v="2024-09-16T00:00:00"/>
    <d v="2024-09-16T00:00:00"/>
    <n v="48"/>
    <n v="36"/>
    <n v="84"/>
    <s v="Servicios tecnológicos"/>
    <s v="Poner en funcionamiento los servicios tecnológicos que soporta la operación de la entidad."/>
    <s v="13-10-00-000"/>
  </r>
  <r>
    <n v="55"/>
    <s v="72151500;81112300"/>
    <s v="Servicios de sistemas eléctricos"/>
    <s v="Marzo"/>
    <n v="210"/>
    <x v="1"/>
    <s v="Nación"/>
    <n v="130111464"/>
    <n v="130111464"/>
    <s v="No"/>
    <s v="N/A"/>
    <n v="0"/>
    <s v="Mantenimiento integral preventivo y correctivo con inclusión de repuestos para los sistemas de monitoreo Video-Wall, Control de Iluminación, Sistema de Videovigilancia y Control de acceso del centro de cómputo Sitio 1 de la DIAN"/>
    <s v="Prestación de servicios"/>
    <x v="1"/>
    <s v="Implementación del Plan de Modernización Tecnológica en la DIAN a nivel nacional"/>
    <s v="Sub de Infraestructura Tecnológica y de Operaciones"/>
    <x v="4"/>
    <x v="0"/>
    <s v="Dirección de Gestión de Innovación y Tecnología"/>
    <n v="100154183"/>
    <s v="Hector Leonel Mesa Lara"/>
    <s v="Subdirector"/>
    <s v="hmesal@dian.gov.co"/>
    <s v="6079800 903401"/>
    <s v="Pendiente"/>
    <s v="Primera"/>
    <d v="2024-02-01T00:00:00"/>
    <d v="2024-03-01T00:00:00"/>
    <d v="2024-04-05T00:00:00"/>
    <d v="2024-04-05T00:00:00"/>
    <n v="29"/>
    <n v="35"/>
    <n v="64"/>
    <s v="Servicios tecnológicos"/>
    <s v="Poner en funcionamiento los servicios tecnológicos que soporta la operación de la entidad"/>
    <s v="13-10-00-000"/>
  </r>
  <r>
    <n v="56"/>
    <n v="72101509"/>
    <s v="Servicio de mantenimiento o reparación de equipos y sistemas de protección contra incendios"/>
    <s v="Mayo"/>
    <n v="235"/>
    <x v="3"/>
    <s v="Nación"/>
    <n v="180000000"/>
    <n v="180000000"/>
    <s v="No"/>
    <s v="N/A"/>
    <n v="0"/>
    <s v="Contratar el servicio de mantenimiento integral preventivo y correctivo, con inclusión de repuestos para los sistemas de detección y extinción de incendios del centro de cómputo Sitio 1 de la DIAN."/>
    <s v="Prestación de servicios"/>
    <x v="1"/>
    <s v="Implementación del Plan de Modernización Tecnológica en la DIAN a nivel nacional"/>
    <s v="Sub de Infraestructura Tecnológica y de Operaciones"/>
    <x v="4"/>
    <x v="0"/>
    <s v="Dirección de Gestión de Innovación y Tecnología"/>
    <n v="100154183"/>
    <s v="Hector Leonel Mesa Lara"/>
    <s v="Subdirector"/>
    <s v="hmesal@dian.gov.co"/>
    <s v="6079800 903401"/>
    <s v="Pendiente"/>
    <s v="Segunda"/>
    <d v="2024-05-06T00:00:00"/>
    <d v="2024-05-10T00:00:00"/>
    <d v="2024-05-28T00:00:00"/>
    <d v="2024-05-28T00:00:00"/>
    <n v="4"/>
    <n v="18"/>
    <n v="22"/>
    <s v="Servicios tecnológicos"/>
    <s v="Poner en funcionamiento los servicios tecnológicos que soporta la operación de la entidad"/>
    <s v="13-10-00-000"/>
  </r>
  <r>
    <n v="57"/>
    <n v="43233200"/>
    <s v="Software de seguridad y protección"/>
    <s v="Marzo"/>
    <n v="252"/>
    <x v="3"/>
    <s v="Nación"/>
    <n v="32850000"/>
    <n v="32850000"/>
    <s v="No"/>
    <s v="N/A"/>
    <n v="0"/>
    <s v="Adquirir certificados de servidor seguro SSL con EV para la defensoría del contribuyente y del usuario aduanero, intercambio OCDE, certificado con capacidad para 42 nombres de dominio, intercambio FATCA, tipo WildCard y para persona jurídica. (Se ha indagado y no se ha identificado requerimientos de certificados para X-Road)"/>
    <s v="Compraventa"/>
    <x v="1"/>
    <s v="Implementación del Plan de Modernización Tecnológica en la DIAN a nivel nacional"/>
    <s v="Sub de Infraestructura Tecnológica y de Operaciones"/>
    <x v="4"/>
    <x v="0"/>
    <s v="Dirección de Gestión de Innovación y Tecnología"/>
    <n v="100154183"/>
    <s v="Hector Leonel Mesa Lara"/>
    <s v="Subdirector"/>
    <s v="hmesal@dian.gov.co"/>
    <s v="6079800 903401"/>
    <s v="Pendiente"/>
    <s v="Tercera"/>
    <d v="2024-02-20T00:00:00"/>
    <d v="2024-03-22T00:00:00"/>
    <d v="2024-04-05T00:00:00"/>
    <d v="2024-04-05T00:00:00"/>
    <n v="31"/>
    <n v="14"/>
    <n v="45"/>
    <s v="Servicios tecnológicos"/>
    <s v="Poner en funcionamiento los servicios tecnológicos que soporta la operación de la entidad"/>
    <s v="13-10-00-000"/>
  </r>
  <r>
    <n v="58"/>
    <s v="43232801;81112202"/>
    <s v="Software de monitoreo de red"/>
    <s v="Agosto"/>
    <n v="15"/>
    <x v="1"/>
    <s v="Nación"/>
    <n v="800000000"/>
    <n v="800000000"/>
    <s v="No"/>
    <s v="N/A"/>
    <n v="0"/>
    <s v="Renovación del derecho de actualización de las nuevas versiones y soporte licenciamiento Solarwinds - Orión Herramienta de Monitoreo de la plataforma tecnológica y adquisición de nuevas licencias."/>
    <s v="Compraventa"/>
    <x v="1"/>
    <s v="Implementación del Plan de Modernización Tecnológica en la DIAN a nivel nacional"/>
    <s v="Sub de Infraestructura Tecnológica y de Operaciones"/>
    <x v="4"/>
    <x v="0"/>
    <s v="Dirección de Gestión de Innovación y Tecnología"/>
    <n v="100154183"/>
    <s v="Hector Leonel Mesa Lara"/>
    <s v="Subdirector"/>
    <s v="hmesal@dian.gov.co"/>
    <s v="6079800 903401"/>
    <s v="Pendiente"/>
    <s v="Tercera"/>
    <d v="2024-07-15T00:00:00"/>
    <d v="2024-08-19T00:00:00"/>
    <d v="2024-09-23T00:00:00"/>
    <d v="2024-09-23T00:00:00"/>
    <n v="35"/>
    <n v="35"/>
    <n v="70"/>
    <s v="Servicios tecnológicos"/>
    <s v="Poner en funcionamiento los servicios tecnológicos que soporta la operación de la entidad"/>
    <s v="13-10-00-000"/>
  </r>
  <r>
    <n v="59"/>
    <s v="81111501;81112103"/>
    <s v="Diseño de aplicaciones de software de la unidad central"/>
    <s v="Enero"/>
    <n v="330"/>
    <x v="0"/>
    <s v="Nación"/>
    <n v="93500000"/>
    <n v="93500000"/>
    <s v="No"/>
    <s v="N/A"/>
    <n v="0"/>
    <s v="Servicio profesional para la implementación de experiencias de usuario y el diseño de productos y servicios digitales dentro del Centro de Experiencia de Usuario de la DIAN"/>
    <s v="Prestación de Servicios Profesionales"/>
    <x v="1"/>
    <s v="Implementación del Plan de Modernización Tecnológica en la DIAN a nivel nacional"/>
    <s v="Sub de Innovación y Proyectos"/>
    <x v="4"/>
    <x v="0"/>
    <s v="Dirección de Gestión de Innovación y Tecnología"/>
    <n v="100154180"/>
    <s v="Tony Samir Peña Guzman "/>
    <s v="Subdirector"/>
    <s v="tpenag@dian.gov.co"/>
    <s v="6079800 903851"/>
    <s v="Pendiente"/>
    <s v="Tercera"/>
    <d v="2023-12-21T00:00:00"/>
    <d v="2024-01-15T00:00:00"/>
    <d v="2024-01-24T00:00:00"/>
    <d v="2024-01-24T00:00:00"/>
    <n v="25"/>
    <n v="9"/>
    <n v="34"/>
    <s v="Servicios de información actualizados"/>
    <s v="Realizar la puesta en producción de los sistemas de información."/>
    <s v="13-10-00-000"/>
  </r>
  <r>
    <n v="60"/>
    <s v="80101509;80101507"/>
    <s v="Servicios de asesoramiento para asuntos gubernamentales y de relaciones comunitarias"/>
    <s v="Enero"/>
    <n v="345"/>
    <x v="0"/>
    <s v="Nación"/>
    <n v="138000000"/>
    <n v="138000000"/>
    <s v="No"/>
    <s v="N/A"/>
    <n v="0"/>
    <s v="Servicios profesionales para la planificación, desarrollo y ejecución del Centro de Experiencia al Usuario (UX) incluyendo el diseño de interfaces gráficas en los sistemas de información de la DIAN"/>
    <s v="Prestación de Servicios Profesionales"/>
    <x v="1"/>
    <s v="Implementación del Plan de Modernización Tecnológica en la DIAN a nivel nacional"/>
    <s v="Sub de Innovación y Proyectos"/>
    <x v="4"/>
    <x v="0"/>
    <s v="Dirección de Gestión de Innovación y Tecnología"/>
    <n v="100154180"/>
    <s v="Tony Samir Peña Guzman "/>
    <s v="Subdirector"/>
    <s v="tpenag@dian.gov.co"/>
    <s v="6079800 903851"/>
    <s v="Pendiente"/>
    <s v="Tercera"/>
    <d v="2024-01-05T00:00:00"/>
    <d v="2024-01-15T00:00:00"/>
    <d v="2024-01-24T00:00:00"/>
    <d v="2024-01-24T00:00:00"/>
    <n v="10"/>
    <n v="9"/>
    <n v="19"/>
    <s v="Servicios de información actualizados"/>
    <s v="Realizar la puesta en producción de los sistemas de información."/>
    <s v="13-10-00-000"/>
  </r>
  <r>
    <n v="61"/>
    <s v="81111501;81112103"/>
    <s v="Diseño de aplicaciones de software de la unidad central"/>
    <s v="Enero"/>
    <n v="330"/>
    <x v="0"/>
    <s v="Nación"/>
    <n v="93500000"/>
    <n v="93500000"/>
    <s v="No"/>
    <s v="N/A"/>
    <n v="0"/>
    <s v="Servicio profesional para la implementación de experiencias de usuario y el diseño de productos y servicios digitales dentro del Centro de Experiencia de Usuario de la DIAN"/>
    <s v="Prestación de Servicios Profesionales"/>
    <x v="1"/>
    <s v="Implementación del Plan de Modernización Tecnológica en la DIAN a nivel nacional"/>
    <s v="Sub de Innovación y Proyectos"/>
    <x v="4"/>
    <x v="0"/>
    <s v="Dirección de Gestión de Innovación y Tecnología"/>
    <n v="100154180"/>
    <s v="Tony Samir Peña Guzman "/>
    <s v="Subdirector"/>
    <s v="tpenag@dian.gov.co"/>
    <s v="6079800 903851"/>
    <s v="Pendiente"/>
    <s v="Tercera"/>
    <d v="2023-12-21T00:00:00"/>
    <d v="2024-01-15T00:00:00"/>
    <d v="2024-01-24T00:00:00"/>
    <d v="2024-01-24T00:00:00"/>
    <n v="25"/>
    <n v="9"/>
    <n v="34"/>
    <s v="Servicios de información actualizados"/>
    <s v="Realizar la puesta en producción de los sistemas de información."/>
    <s v="13-10-00-000"/>
  </r>
  <r>
    <n v="62"/>
    <s v="81111501;81112103"/>
    <s v="Diseño de aplicaciones de software de la unidad central"/>
    <s v="Enero"/>
    <n v="330"/>
    <x v="0"/>
    <s v="Nación"/>
    <n v="93500000"/>
    <n v="93500000"/>
    <s v="No"/>
    <s v="N/A"/>
    <n v="0"/>
    <s v="Servicio profesional para la implementación de experiencias de usuario y el diseño de productos y servicios digitales dentro del Centro de Experiencia de Usuario de la DIAN"/>
    <s v="Prestación de Servicios Profesionales"/>
    <x v="1"/>
    <s v="Implementación del Plan de Modernización Tecnológica en la DIAN a nivel nacional"/>
    <s v="Sub de Innovación y Proyectos"/>
    <x v="4"/>
    <x v="0"/>
    <s v="Dirección de Gestión de Innovación y Tecnología"/>
    <n v="100154180"/>
    <s v="Tony Samir Peña Guzman "/>
    <s v="Subdirector"/>
    <s v="tpenag@dian.gov.co"/>
    <s v="6079800 903851"/>
    <s v="Pendiente"/>
    <s v="Tercera"/>
    <d v="2023-12-21T00:00:00"/>
    <d v="2024-01-15T00:00:00"/>
    <d v="2024-01-24T00:00:00"/>
    <d v="2024-01-24T00:00:00"/>
    <n v="25"/>
    <n v="9"/>
    <n v="34"/>
    <s v="Servicios de información actualizados"/>
    <s v="Realizar la puesta en producción de los sistemas de información."/>
    <s v="13-10-00-000"/>
  </r>
  <r>
    <n v="63"/>
    <s v="81111501;81112103"/>
    <s v="Diseño de aplicaciones de software de la unidad central"/>
    <s v="Enero"/>
    <n v="330"/>
    <x v="0"/>
    <s v="Nación"/>
    <n v="93500000"/>
    <n v="93500000"/>
    <s v="No"/>
    <s v="N/A"/>
    <n v="0"/>
    <s v="Servicio profesional para la creación, revisión y ajustes de los textos en los productos y servicios digitales dentro del Centro de Experiencia de Usuario de la DIAN"/>
    <s v="Prestación de Servicios Profesionales"/>
    <x v="1"/>
    <s v="Implementación del Plan de Modernización Tecnológica en la DIAN a nivel nacional"/>
    <s v="Sub de Innovación y Proyectos"/>
    <x v="4"/>
    <x v="0"/>
    <s v="Dirección de Gestión de Innovación y Tecnología"/>
    <n v="100154180"/>
    <s v="Tony Samir Peña Guzman "/>
    <s v="Subdirector"/>
    <s v="tpenag@dian.gov.co"/>
    <s v="6079800 903851"/>
    <s v="Pendiente"/>
    <s v="Tercera"/>
    <d v="2023-12-21T00:00:00"/>
    <d v="2024-01-15T00:00:00"/>
    <d v="2024-01-24T00:00:00"/>
    <d v="2024-01-24T00:00:00"/>
    <n v="25"/>
    <n v="9"/>
    <n v="34"/>
    <s v="Servicios de información actualizados"/>
    <s v="Realizar la puesta en producción de los sistemas de información."/>
    <s v="13-10-00-000"/>
  </r>
  <r>
    <n v="64"/>
    <s v="43232300;43232307;81112202"/>
    <s v="Software de consultas y gestión de datos"/>
    <s v="Marzo"/>
    <n v="30"/>
    <x v="0"/>
    <s v="Nación"/>
    <n v="96312122"/>
    <n v="96312122"/>
    <s v="No"/>
    <s v="N/A"/>
    <n v="0"/>
    <s v="Adquisición del licenciamiento del software STATA con sus respectivos derechos de actualización y soporte para la UAE-DIAN"/>
    <s v="Compraventa"/>
    <x v="1"/>
    <s v="Implementación del Plan de Modernización Tecnológica en la DIAN a nivel nacional"/>
    <s v="Sub de Procesamiento de Datos"/>
    <x v="4"/>
    <x v="0"/>
    <s v="Dirección de Gestión de Innovación y Tecnología"/>
    <n v="100154182"/>
    <s v="Daniel Andres Rojas Ospina "/>
    <s v="Subdirector"/>
    <s v="drojaso2@dian.gov.co"/>
    <s v="6079800 903430"/>
    <s v="Pendiente"/>
    <s v="Tercera"/>
    <d v="2024-03-01T00:00:00"/>
    <d v="2024-03-22T00:00:00"/>
    <d v="2024-03-27T00:00:00"/>
    <d v="2024-03-27T00:00:00"/>
    <n v="21"/>
    <n v="5"/>
    <n v="26"/>
    <s v="Servicios tecnológicos"/>
    <s v="Poner en funcionamiento los servicios tecnológicos que soporta la operación de la entidad"/>
    <s v="13-10-00-000"/>
  </r>
  <r>
    <n v="66"/>
    <s v="81112105;81112006;81112003"/>
    <s v="Servicios de hospedaje de operación de sitios web"/>
    <s v="Julio"/>
    <n v="5"/>
    <x v="3"/>
    <s v="Nación"/>
    <n v="2000000"/>
    <n v="2000000"/>
    <s v="No"/>
    <s v="N/A"/>
    <n v="0"/>
    <s v="Adquirir el servicio de Hosting para la página web del Registro de Solicitudes de Intervención RESIDEF de la Defensoría del Contribuyente y el Usuario Aduanero de la DIAN."/>
    <s v="Prestación de servicios"/>
    <x v="1"/>
    <s v="Implementación del Plan de Modernización Tecnológica en la DIAN a nivel nacional"/>
    <s v="Sub de Soluciones y Desarrollo"/>
    <x v="4"/>
    <x v="0"/>
    <s v="Dirección de Gestión de Innovación y Tecnología"/>
    <n v="100154181"/>
    <s v="Martin Camilo Fonseca Trompa"/>
    <s v="Subdirector"/>
    <s v="mfonsecat@dian.gov.co"/>
    <s v="6079800 903601"/>
    <s v="Pendiente"/>
    <s v="Cuarta"/>
    <d v="2024-06-21T00:00:00"/>
    <d v="2024-07-26T00:00:00"/>
    <d v="2024-08-09T00:00:00"/>
    <d v="2024-08-09T00:00:00"/>
    <n v="35"/>
    <n v="14"/>
    <n v="49"/>
    <s v="Servicios tecnológicos"/>
    <s v="Poner en funcionamiento los servicios tecnológicos que soporta la operación de la entidad"/>
    <s v="13-10-00-000"/>
  </r>
  <r>
    <n v="69"/>
    <n v="43232402"/>
    <s v="Software de entorno de desarrollo"/>
    <s v="Julio"/>
    <n v="8"/>
    <x v="4"/>
    <s v="Nación"/>
    <n v="250000000"/>
    <n v="250000000"/>
    <s v="No"/>
    <s v="N/A"/>
    <n v="0"/>
    <s v="Renovación de licencias y soporte de Enterprise Arquitect para UAE-DIAN."/>
    <s v="Compraventa"/>
    <x v="1"/>
    <s v="Implementación del Plan de Modernización Tecnológica en la DIAN a nivel nacional"/>
    <s v="Sub de Soluciones y Desarrollo"/>
    <x v="4"/>
    <x v="0"/>
    <s v="Dirección de Gestión de Innovación y Tecnología"/>
    <n v="100154181"/>
    <s v="Martin Camilo Fonseca Trompa"/>
    <s v="Subdirector"/>
    <s v="mfonsecat@dian.gov.co"/>
    <s v="6079800 903601"/>
    <s v="Pendiente"/>
    <s v="Quinta"/>
    <d v="2024-06-28T00:00:00"/>
    <d v="2024-07-12T00:00:00"/>
    <d v="2024-07-26T00:00:00"/>
    <d v="2024-07-26T00:00:00"/>
    <n v="14"/>
    <n v="14"/>
    <n v="28"/>
    <s v="Servicios tecnológicos"/>
    <s v="Poner en funcionamiento los servicios tecnológicos que soporta la operación de la entidad"/>
    <s v="13-10-00-000"/>
  </r>
  <r>
    <n v="70"/>
    <s v="43232702;81112200"/>
    <s v="Software de comunicaciones de escritorio"/>
    <s v="Octubre"/>
    <n v="30"/>
    <x v="3"/>
    <s v="Nación"/>
    <n v="60000000"/>
    <n v="60000000"/>
    <s v="No"/>
    <s v="N/A"/>
    <n v="0"/>
    <s v="Renovar el licenciamiento del producto AnyDesk Advanced para 20 conexiones concurrentes, con derecho de actualización, parches, releases, nuevas versiones, por el término de un (1) año"/>
    <s v="Compraventa"/>
    <x v="1"/>
    <s v="Implementación del Plan de Modernización Tecnológica en la DIAN a nivel nacional"/>
    <s v="Sub de Soluciones y Desarrollo"/>
    <x v="4"/>
    <x v="0"/>
    <s v="Dirección de Gestión de Innovación y Tecnología"/>
    <n v="100154181"/>
    <s v="Martin Camilo Fonseca Trompa"/>
    <s v="Subdirector"/>
    <s v="mfonsecat@dian.gov.co"/>
    <s v="6079800 903601"/>
    <s v="Pendiente"/>
    <s v="Primera"/>
    <d v="2024-09-04T00:00:00"/>
    <d v="2024-10-02T00:00:00"/>
    <d v="2024-10-17T00:00:00"/>
    <d v="2024-10-17T00:00:00"/>
    <n v="28"/>
    <n v="15"/>
    <n v="43"/>
    <s v="Servicios tecnológicos"/>
    <s v="Poner en funcionamiento los servicios tecnológicos que soporta la operación de la entidad."/>
    <s v="13-10-00-000"/>
  </r>
  <r>
    <n v="71"/>
    <s v="43232102;43232103;43232107;81112202"/>
    <s v="Software de imágenes gráficas o de fotografía"/>
    <s v="Marzo"/>
    <n v="5"/>
    <x v="3"/>
    <s v="Nación"/>
    <n v="120000000"/>
    <n v="120000000"/>
    <s v="No"/>
    <s v="N/A"/>
    <n v="0"/>
    <s v="Renovación de la suscripción de Adobe Creative Cloud, con su respectivo derecho de actualización, nuevas versiones y asistencia técnica de uso y adquisición de licencias nuevas"/>
    <s v="Compraventa"/>
    <x v="1"/>
    <s v="Implementación del Plan de Modernización Tecnológica en la DIAN a nivel nacional"/>
    <s v="Sub de Soluciones y Desarrollo"/>
    <x v="4"/>
    <x v="0"/>
    <s v="Dirección de Gestión de Innovación y Tecnología"/>
    <n v="100154181"/>
    <s v="Martin Camilo Fonseca Trompa"/>
    <s v="Subdirector"/>
    <s v="mfonsecat@dian.gov.co"/>
    <s v="6079800 903601"/>
    <s v="Pendiente"/>
    <s v="Tercera"/>
    <d v="2024-02-16T00:00:00"/>
    <d v="2024-03-15T00:00:00"/>
    <d v="2024-03-27T00:00:00"/>
    <d v="2024-03-27T00:00:00"/>
    <n v="28"/>
    <n v="12"/>
    <n v="40"/>
    <s v="Servicios tecnológicos"/>
    <s v="Poner en funcionamiento los servicios tecnológicos que soporta la operación de la entidad"/>
    <s v="13-10-00-000"/>
  </r>
  <r>
    <n v="72"/>
    <s v="43233200;81112501"/>
    <s v="Software de seguridad y protección"/>
    <s v="Octubre"/>
    <n v="30"/>
    <x v="4"/>
    <s v="Nación"/>
    <n v="251850000"/>
    <n v="251850000"/>
    <s v="No"/>
    <s v="N/A"/>
    <n v="0"/>
    <s v="Renovar la suscripción de software especializado de borrado seguro para protección de la información confidencial y reservada almacenada en los dispositivos de almacenamiento de la UAE- DIAN a nivel nacional."/>
    <s v="Compraventa"/>
    <x v="1"/>
    <s v="Implementación del Plan de Modernización Tecnológica en la DIAN a nivel nacional"/>
    <s v="Sub de Soluciones y Desarrollo"/>
    <x v="4"/>
    <x v="0"/>
    <s v="Dirección de Gestión de Innovación y Tecnología"/>
    <n v="100154181"/>
    <s v="Martin Camilo Fonseca Trompa"/>
    <s v="Subdirector"/>
    <s v="mfonsecat@dian.gov.co"/>
    <s v="6079800 903601"/>
    <s v="Pendiente"/>
    <s v="Cuarta"/>
    <d v="2024-09-30T00:00:00"/>
    <d v="2024-10-21T00:00:00"/>
    <d v="2024-11-05T00:00:00"/>
    <d v="2024-11-05T00:00:00"/>
    <n v="21"/>
    <n v="15"/>
    <n v="36"/>
    <s v="Servicios tecnológicos"/>
    <s v="Poner en funcionamiento los servicios tecnológicos que soporta la operación de la entidad"/>
    <s v="13-10-00-000"/>
  </r>
  <r>
    <n v="73"/>
    <s v="81112200;43231505"/>
    <s v="Mantenimiento y soporte de software_x000a_Software de recursos humanos"/>
    <s v="Enero"/>
    <n v="340"/>
    <x v="0"/>
    <s v="Nación"/>
    <n v="866656152"/>
    <n v="866656152"/>
    <s v="No"/>
    <s v="N/A"/>
    <n v="0"/>
    <s v="Servicios especializados de soporte y desarrollo del Sistema para la Gestión del Talento Humano KACTUS-HCM de la Dirección de Impuestos y Aduanas Nacionales "/>
    <s v="Prestación de servicios"/>
    <x v="1"/>
    <s v="Implementación del Plan de Modernización Tecnológica en la DIAN a nivel nacional"/>
    <s v="Sub de Soluciones y Desarrollo"/>
    <x v="4"/>
    <x v="0"/>
    <s v="Dirección de Gestión de Innovación y Tecnología"/>
    <n v="100154181"/>
    <s v="Martin Camilo Fonseca Trompa"/>
    <s v="Subdirector"/>
    <s v="mfonsecat@dian.gov.co"/>
    <s v="6079800 903601"/>
    <s v="Pendiente"/>
    <s v="Cuarta"/>
    <d v="2024-01-02T00:00:00"/>
    <d v="2024-01-23T00:00:00"/>
    <d v="2024-01-30T00:00:00"/>
    <d v="2024-01-30T00:00:00"/>
    <n v="21"/>
    <n v="7"/>
    <n v="28"/>
    <s v="Servicios tecnológicos"/>
    <s v="Poner en funcionamiento los servicios tecnológicos que soporta la operación de la entidad"/>
    <s v="13-10-00-000"/>
  </r>
  <r>
    <n v="74"/>
    <s v="81111504;81141902;80101507"/>
    <s v="Servicios de programación de aplicaciones"/>
    <s v="Enero"/>
    <n v="315"/>
    <x v="0"/>
    <s v="Nación"/>
    <n v="147495628"/>
    <n v="147495628"/>
    <s v="No"/>
    <s v="N/A"/>
    <n v="0"/>
    <s v="Servicios profesionales para la Subdirección de Soluciones y Desarrollo de la UAE-DIAN, en el proceso de modernización y actualización de los sistemas de información de la entidad, mediante actividades del ciclo de vida de desarrollo de software"/>
    <s v="Prestación de Servicios Profesionales"/>
    <x v="1"/>
    <s v="Implementación del Plan de Modernización Tecnológica en la DIAN a nivel nacional"/>
    <s v="Sub de Soluciones y Desarrollo"/>
    <x v="4"/>
    <x v="0"/>
    <s v="Dirección de Gestión de Innovación y Tecnología"/>
    <n v="100154181"/>
    <s v="Martin Camilo Fonseca Trompa"/>
    <s v="Subdirector"/>
    <s v="mfonsecat@dian.gov.co"/>
    <s v="6079800 903601"/>
    <s v="Pendiente"/>
    <s v="Tercera"/>
    <d v="2023-12-21T00:00:00"/>
    <d v="2024-01-15T00:00:00"/>
    <d v="2024-01-24T00:00:00"/>
    <d v="2024-01-24T00:00:00"/>
    <n v="25"/>
    <n v="9"/>
    <n v="34"/>
    <s v="Servicios de información actualizados"/>
    <s v="Realizar la puesta en producción de los sistemas de información."/>
    <s v="13-10-00-000"/>
  </r>
  <r>
    <n v="75"/>
    <s v="81111504;81141902;80101507"/>
    <s v="Servicios de programación de aplicaciones"/>
    <s v="Enero"/>
    <n v="315"/>
    <x v="0"/>
    <s v="Nación"/>
    <n v="147495628"/>
    <n v="147495628"/>
    <s v="No"/>
    <s v="N/A"/>
    <n v="0"/>
    <s v="Servicios profesionales para la Subdirección de Soluciones y Desarrollo de la UAE-DIAN, en el proceso de modernización y actualización de los sistemas de información de la entidad, mediante actividades del ciclo de vida de desarrollo de software"/>
    <s v="Prestación de Servicios Profesionales"/>
    <x v="1"/>
    <s v="Implementación del Plan de Modernización Tecnológica en la DIAN a nivel nacional"/>
    <s v="Sub de Soluciones y Desarrollo"/>
    <x v="4"/>
    <x v="0"/>
    <s v="Dirección de Gestión de Innovación y Tecnología"/>
    <n v="100154181"/>
    <s v="Martin Camilo Fonseca Trompa"/>
    <s v="Subdirector"/>
    <s v="mfonsecat@dian.gov.co"/>
    <s v="6079800 903601"/>
    <s v="Pendiente"/>
    <s v="Tercera"/>
    <d v="2023-12-21T00:00:00"/>
    <d v="2024-01-15T00:00:00"/>
    <d v="2024-01-24T00:00:00"/>
    <d v="2024-01-24T00:00:00"/>
    <n v="25"/>
    <n v="9"/>
    <n v="34"/>
    <s v="Servicios de información actualizados"/>
    <s v="Realizar la puesta en producción de los sistemas de información."/>
    <s v="13-10-00-000"/>
  </r>
  <r>
    <n v="76"/>
    <s v="81111504;81141902;80101507"/>
    <s v="Servicios de programación de aplicaciones"/>
    <s v="Enero"/>
    <n v="315"/>
    <x v="0"/>
    <s v="Nación"/>
    <n v="147495628"/>
    <n v="147495628"/>
    <s v="No"/>
    <s v="N/A"/>
    <n v="0"/>
    <s v="Servicios profesionales para la Subdirección de Soluciones y Desarrollo de la UAE-DIAN, en el proceso de modernización y actualización de los sistemas de información de la entidad, mediante actividades del ciclo de vida de desarrollo de software"/>
    <s v="Prestación de Servicios Profesionales"/>
    <x v="1"/>
    <s v="Implementación del Plan de Modernización Tecnológica en la DIAN a nivel nacional"/>
    <s v="Sub de Soluciones y Desarrollo"/>
    <x v="4"/>
    <x v="0"/>
    <s v="Dirección de Gestión de Innovación y Tecnología"/>
    <n v="100154181"/>
    <s v="Martin Camilo Fonseca Trompa"/>
    <s v="Subdirector"/>
    <s v="mfonsecat@dian.gov.co"/>
    <s v="6079800 903601"/>
    <s v="Pendiente"/>
    <s v="Tercera"/>
    <d v="2023-12-21T00:00:00"/>
    <d v="2024-01-15T00:00:00"/>
    <d v="2024-01-24T00:00:00"/>
    <d v="2024-01-24T00:00:00"/>
    <n v="25"/>
    <n v="9"/>
    <n v="34"/>
    <s v="Servicios de información actualizados"/>
    <s v="Realizar la puesta en producción de los sistemas de información."/>
    <s v="13-10-00-000"/>
  </r>
  <r>
    <n v="77"/>
    <s v="81111504;81141902;80101507"/>
    <s v="Servicios de programación de aplicaciones"/>
    <s v="Enero"/>
    <n v="315"/>
    <x v="0"/>
    <s v="Nación"/>
    <n v="147495628"/>
    <n v="147495628"/>
    <s v="No"/>
    <s v="N/A"/>
    <n v="0"/>
    <s v="Servicios profesionales para la Subdirección de Soluciones y Desarrollo de la UAE-DIAN, en el proceso de modernización y actualización de los sistemas de información de la entidad, mediante actividades del ciclo de vida de desarrollo de software"/>
    <s v="Prestación de Servicios Profesionales"/>
    <x v="1"/>
    <s v="Implementación del Plan de Modernización Tecnológica en la DIAN a nivel nacional"/>
    <s v="Sub de Soluciones y Desarrollo"/>
    <x v="4"/>
    <x v="0"/>
    <s v="Dirección de Gestión de Innovación y Tecnología"/>
    <n v="100154181"/>
    <s v="Martin Camilo Fonseca Trompa"/>
    <s v="Subdirector"/>
    <s v="mfonsecat@dian.gov.co"/>
    <s v="6079800 903601"/>
    <s v="Pendiente"/>
    <s v="Tercera"/>
    <d v="2023-12-21T00:00:00"/>
    <d v="2024-01-15T00:00:00"/>
    <d v="2024-01-24T00:00:00"/>
    <d v="2024-01-24T00:00:00"/>
    <n v="25"/>
    <n v="9"/>
    <n v="34"/>
    <s v="Servicios de información actualizados"/>
    <s v="Realizar la puesta en producción de los sistemas de información."/>
    <s v="13-10-00-000"/>
  </r>
  <r>
    <n v="78"/>
    <s v="81111504;81141902;80101507"/>
    <s v="Servicios de programación de aplicaciones"/>
    <s v="Enero"/>
    <n v="345"/>
    <x v="0"/>
    <s v="Nación"/>
    <n v="154199975"/>
    <n v="154199975"/>
    <s v="No"/>
    <s v="N/A"/>
    <n v="0"/>
    <s v="Servicios profesionales para la Subdirección de Soluciones y Desarrollo de la UAE-DIAN, en el proceso de modernización y actualización de los sistemas de información de la entidad, mediante actividades del ciclo de vida de desarrollo de software"/>
    <s v="Prestación de Servicios Profesionales"/>
    <x v="1"/>
    <s v="Implementación del Plan de Modernización Tecnológica en la DIAN a nivel nacional"/>
    <s v="Sub de Soluciones y Desarrollo"/>
    <x v="4"/>
    <x v="0"/>
    <s v="Dirección de Gestión de Innovación y Tecnología"/>
    <n v="100154181"/>
    <s v="Martin Camilo Fonseca Trompa"/>
    <s v="Subdirector"/>
    <s v="mfonsecat@dian.gov.co"/>
    <s v="6079800 903601"/>
    <s v="Pendiente"/>
    <s v="Tercera"/>
    <d v="2023-12-21T00:00:00"/>
    <d v="2024-01-15T00:00:00"/>
    <d v="2024-01-24T00:00:00"/>
    <d v="2024-01-24T00:00:00"/>
    <n v="25"/>
    <n v="9"/>
    <n v="34"/>
    <s v="Servicios de información actualizados"/>
    <s v="Realizar la puesta en producción de los sistemas de información."/>
    <s v="13-10-00-000"/>
  </r>
  <r>
    <n v="79"/>
    <s v="81111504;81141902;80101507"/>
    <s v="Servicios de programación de aplicaciones"/>
    <s v="Enero"/>
    <n v="315"/>
    <x v="0"/>
    <s v="Nación"/>
    <n v="147495628"/>
    <n v="147495628"/>
    <s v="No"/>
    <s v="N/A"/>
    <n v="0"/>
    <s v="Servicios profesionales para la Subdirección de Soluciones y Desarrollo de la UAE-DIAN, en el proceso de modernización y actualización de los sistemas de información de la entidad, mediante actividades del ciclo de vida de desarrollo de software"/>
    <s v="Prestación de Servicios Profesionales"/>
    <x v="1"/>
    <s v="Implementación del Plan de Modernización Tecnológica en la DIAN a nivel nacional"/>
    <s v="Sub de Soluciones y Desarrollo"/>
    <x v="4"/>
    <x v="0"/>
    <s v="Dirección de Gestión de Innovación y Tecnología"/>
    <n v="100154181"/>
    <s v="Martin Camilo Fonseca Trompa"/>
    <s v="Subdirector"/>
    <s v="mfonsecat@dian.gov.co"/>
    <s v="6079800 903601"/>
    <s v="Pendiente"/>
    <s v="Tercera"/>
    <d v="2023-12-21T00:00:00"/>
    <d v="2024-01-15T00:00:00"/>
    <d v="2024-01-24T00:00:00"/>
    <d v="2024-01-24T00:00:00"/>
    <n v="25"/>
    <n v="9"/>
    <n v="34"/>
    <s v="Servicios de información actualizados"/>
    <s v="Realizar la puesta en producción de los sistemas de información."/>
    <s v="13-10-00-000"/>
  </r>
  <r>
    <n v="80"/>
    <s v="81111504;81141902;80101507"/>
    <s v="Servicios de programación de aplicaciones"/>
    <s v="Enero"/>
    <n v="315"/>
    <x v="0"/>
    <s v="Nación"/>
    <n v="147495628"/>
    <n v="147495628"/>
    <s v="No"/>
    <s v="N/A"/>
    <n v="0"/>
    <s v="Servicios profesionales para la Subdirección de Soluciones y Desarrollo de la UAE-DIAN, en el proceso de modernización y actualización de los sistemas de información de la entidad, mediante actividades del ciclo de vida de desarrollo de software"/>
    <s v="Prestación de Servicios Profesionales"/>
    <x v="1"/>
    <s v="Implementación del Plan de Modernización Tecnológica en la DIAN a nivel nacional"/>
    <s v="Sub de Soluciones y Desarrollo"/>
    <x v="4"/>
    <x v="0"/>
    <s v="Dirección de Gestión de Innovación y Tecnología"/>
    <n v="100154181"/>
    <s v="Martin Camilo Fonseca Trompa"/>
    <s v="Subdirector"/>
    <s v="mfonsecat@dian.gov.co"/>
    <s v="6079800 903601"/>
    <s v="Pendiente"/>
    <s v="Tercera"/>
    <d v="2023-12-21T00:00:00"/>
    <d v="2024-01-15T00:00:00"/>
    <d v="2024-01-24T00:00:00"/>
    <d v="2024-01-24T00:00:00"/>
    <n v="25"/>
    <n v="9"/>
    <n v="34"/>
    <s v="Servicios de información actualizados"/>
    <s v="Realizar la puesta en producción de los sistemas de información."/>
    <s v="13-10-00-000"/>
  </r>
  <r>
    <n v="81"/>
    <s v="81111504;81141902;80101507"/>
    <s v="Servicios de programación de aplicaciones"/>
    <s v="Enero"/>
    <n v="315"/>
    <x v="0"/>
    <s v="Nación"/>
    <n v="147495628"/>
    <n v="147495628"/>
    <s v="No"/>
    <s v="N/A"/>
    <n v="0"/>
    <s v="Servicios profesionales para la Subdirección de Soluciones y Desarrollo de la UAE-DIAN, en el proceso de modernización y actualización de los sistemas de información de la entidad, mediante actividades del ciclo de vida de desarrollo de software"/>
    <s v="Prestación de Servicios Profesionales"/>
    <x v="1"/>
    <s v="Implementación del Plan de Modernización Tecnológica en la DIAN a nivel nacional"/>
    <s v="Sub de Soluciones y Desarrollo"/>
    <x v="4"/>
    <x v="0"/>
    <s v="Dirección de Gestión de Innovación y Tecnología"/>
    <n v="100154181"/>
    <s v="Martin Camilo Fonseca Trompa"/>
    <s v="Subdirector"/>
    <s v="mfonsecat@dian.gov.co"/>
    <s v="6079800 903601"/>
    <s v="Pendiente"/>
    <s v="Tercera"/>
    <d v="2023-12-21T00:00:00"/>
    <d v="2024-01-15T00:00:00"/>
    <d v="2024-01-24T00:00:00"/>
    <d v="2024-01-24T00:00:00"/>
    <n v="25"/>
    <n v="9"/>
    <n v="34"/>
    <s v="Servicios de información actualizados"/>
    <s v="Realizar la puesta en producción de los sistemas de información."/>
    <s v="13-10-00-000"/>
  </r>
  <r>
    <n v="82"/>
    <s v="81111504;81141902;80101507"/>
    <s v="Servicios de programación de aplicaciones"/>
    <s v="Enero"/>
    <n v="315"/>
    <x v="0"/>
    <s v="Nación"/>
    <n v="147495628"/>
    <n v="147495628"/>
    <s v="No"/>
    <s v="N/A"/>
    <n v="0"/>
    <s v="Servicios profesionales para la Subdirección de Soluciones y Desarrollo de la UAE-DIAN, en el proceso de modernización y actualización de los sistemas de información de la entidad, mediante actividades del ciclo de vida de desarrollo de software"/>
    <s v="Prestación de Servicios Profesionales"/>
    <x v="1"/>
    <s v="Implementación del Plan de Modernización Tecnológica en la DIAN a nivel nacional"/>
    <s v="Sub de Soluciones y Desarrollo"/>
    <x v="4"/>
    <x v="0"/>
    <s v="Dirección de Gestión de Innovación y Tecnología"/>
    <n v="100154181"/>
    <s v="Martin Camilo Fonseca Trompa"/>
    <s v="Subdirector"/>
    <s v="mfonsecat@dian.gov.co"/>
    <s v="6079800 903601"/>
    <s v="Pendiente"/>
    <s v="Tercera"/>
    <d v="2023-12-21T00:00:00"/>
    <d v="2024-01-15T00:00:00"/>
    <d v="2024-01-24T00:00:00"/>
    <d v="2024-01-24T00:00:00"/>
    <n v="25"/>
    <n v="9"/>
    <n v="34"/>
    <s v="Servicios de información actualizados"/>
    <s v="Realizar la puesta en producción de los sistemas de información."/>
    <s v="13-10-00-000"/>
  </r>
  <r>
    <n v="83"/>
    <s v="81111504;81141902;80101507"/>
    <s v="Servicios de programación de aplicaciones"/>
    <s v="Enero"/>
    <n v="315"/>
    <x v="0"/>
    <s v="Nación"/>
    <n v="147495628"/>
    <n v="147495628"/>
    <s v="No"/>
    <s v="N/A"/>
    <n v="0"/>
    <s v="Servicios profesionales para la Subdirección de Soluciones y Desarrollo de la UAE-DIAN, en el proceso de modernización y actualización de los sistemas de información de la entidad, mediante actividades del ciclo de vida de desarrollo de software"/>
    <s v="Prestación de Servicios Profesionales"/>
    <x v="1"/>
    <s v="Implementación del Plan de Modernización Tecnológica en la DIAN a nivel nacional"/>
    <s v="Sub de Soluciones y Desarrollo"/>
    <x v="4"/>
    <x v="0"/>
    <s v="Dirección de Gestión de Innovación y Tecnología"/>
    <n v="100154181"/>
    <s v="Martin Camilo Fonseca Trompa"/>
    <s v="Subdirector"/>
    <s v="mfonsecat@dian.gov.co"/>
    <s v="6079800 903601"/>
    <s v="Pendiente"/>
    <s v="Tercera"/>
    <d v="2023-12-21T00:00:00"/>
    <d v="2024-01-15T00:00:00"/>
    <d v="2024-01-24T00:00:00"/>
    <d v="2024-01-24T00:00:00"/>
    <n v="25"/>
    <n v="9"/>
    <n v="34"/>
    <s v="Servicios de información actualizados"/>
    <s v="Realizar la puesta en producción de los sistemas de información."/>
    <s v="13-10-00-000"/>
  </r>
  <r>
    <n v="84"/>
    <s v="81111504;81141902;80101507"/>
    <s v="Servicios de programación de aplicaciones"/>
    <s v="Enero"/>
    <n v="315"/>
    <x v="0"/>
    <s v="Nación"/>
    <n v="147495628"/>
    <n v="147495628"/>
    <s v="No"/>
    <s v="N/A"/>
    <n v="0"/>
    <s v="Servicios profesionales para la Subdirección de Soluciones y Desarrollo de la UAE-DIAN, en el proceso de modernización y actualización de los sistemas de información de la entidad, mediante actividades del ciclo de vida de desarrollo de software"/>
    <s v="Prestación de Servicios Profesionales"/>
    <x v="1"/>
    <s v="Implementación del Plan de Modernización Tecnológica en la DIAN a nivel nacional"/>
    <s v="Sub de Soluciones y Desarrollo"/>
    <x v="4"/>
    <x v="0"/>
    <s v="Dirección de Gestión de Innovación y Tecnología"/>
    <n v="100154181"/>
    <s v="Martin Camilo Fonseca Trompa"/>
    <s v="Subdirector"/>
    <s v="mfonsecat@dian.gov.co"/>
    <s v="6079800 903601"/>
    <s v="Pendiente"/>
    <s v="Tercera"/>
    <d v="2023-12-21T00:00:00"/>
    <d v="2024-01-15T00:00:00"/>
    <d v="2024-01-24T00:00:00"/>
    <d v="2024-01-24T00:00:00"/>
    <n v="25"/>
    <n v="9"/>
    <n v="34"/>
    <s v="Servicios de información actualizados"/>
    <s v="Realizar la puesta en producción de los sistemas de información."/>
    <s v="13-10-00-000"/>
  </r>
  <r>
    <n v="85"/>
    <s v="81111504;81141902;80101507"/>
    <s v="Servicios de programación de aplicaciones"/>
    <s v="Enero"/>
    <n v="315"/>
    <x v="0"/>
    <s v="Nación"/>
    <n v="147495628"/>
    <n v="147495628"/>
    <s v="No"/>
    <s v="N/A"/>
    <n v="0"/>
    <s v="Servicios profesionales para la Subdirección de Soluciones y Desarrollo de la UAE-DIAN, en el proceso de modernización y actualización de los sistemas de información de la entidad, mediante actividades del ciclo de vida de desarrollo de software"/>
    <s v="Prestación de Servicios Profesionales"/>
    <x v="1"/>
    <s v="Implementación del Plan de Modernización Tecnológica en la DIAN a nivel nacional"/>
    <s v="Sub de Soluciones y Desarrollo"/>
    <x v="4"/>
    <x v="0"/>
    <s v="Dirección de Gestión de Innovación y Tecnología"/>
    <n v="100154181"/>
    <s v="Martin Camilo Fonseca Trompa"/>
    <s v="Subdirector"/>
    <s v="mfonsecat@dian.gov.co"/>
    <s v="6079800 903601"/>
    <s v="Pendiente"/>
    <s v="Tercera"/>
    <d v="2023-12-21T00:00:00"/>
    <d v="2024-01-15T00:00:00"/>
    <d v="2024-01-24T00:00:00"/>
    <d v="2024-01-24T00:00:00"/>
    <n v="25"/>
    <n v="9"/>
    <n v="34"/>
    <s v="Servicios de información actualizados"/>
    <s v="Realizar la puesta en producción de los sistemas de información."/>
    <s v="13-10-00-000"/>
  </r>
  <r>
    <n v="86"/>
    <s v="81111504;81141902;80101507"/>
    <s v="Servicios de programación de aplicaciones"/>
    <s v="Enero"/>
    <n v="315"/>
    <x v="0"/>
    <s v="Nación"/>
    <n v="147495628"/>
    <n v="147495628"/>
    <s v="No"/>
    <s v="N/A"/>
    <n v="0"/>
    <s v="Servicios profesionales para la Subdirección de Soluciones y Desarrollo de la UAE-DIAN, en el proceso de modernización y actualización de los sistemas de información de la entidad, mediante actividades del ciclo de vida de desarrollo de software"/>
    <s v="Prestación de Servicios Profesionales"/>
    <x v="1"/>
    <s v="Implementación del Plan de Modernización Tecnológica en la DIAN a nivel nacional"/>
    <s v="Sub de Soluciones y Desarrollo"/>
    <x v="4"/>
    <x v="0"/>
    <s v="Dirección de Gestión de Innovación y Tecnología"/>
    <n v="100154181"/>
    <s v="Martin Camilo Fonseca Trompa"/>
    <s v="Subdirector"/>
    <s v="mfonsecat@dian.gov.co"/>
    <s v="6079800 903601"/>
    <s v="Pendiente"/>
    <s v="Tercera"/>
    <d v="2023-12-21T00:00:00"/>
    <d v="2024-01-15T00:00:00"/>
    <d v="2024-01-24T00:00:00"/>
    <d v="2024-01-24T00:00:00"/>
    <n v="25"/>
    <n v="9"/>
    <n v="34"/>
    <s v="Servicios de información actualizados"/>
    <s v="Realizar la puesta en producción de los sistemas de información."/>
    <s v="13-10-00-000"/>
  </r>
  <r>
    <n v="87"/>
    <s v="81111504;81141902;80101507"/>
    <s v="Servicios de programación de aplicaciones"/>
    <s v="Enero"/>
    <n v="315"/>
    <x v="0"/>
    <s v="Nación"/>
    <n v="147495628"/>
    <n v="147495628"/>
    <s v="No"/>
    <s v="N/A"/>
    <n v="0"/>
    <s v="Servicios profesionales para la Subdirección de Soluciones y Desarrollo de la UAE-DIAN, en el proceso de modernización y actualización de los sistemas de información de la entidad, mediante actividades del ciclo de vida de desarrollo de software"/>
    <s v="Prestación de Servicios Profesionales"/>
    <x v="1"/>
    <s v="Implementación del Plan de Modernización Tecnológica en la DIAN a nivel nacional"/>
    <s v="Sub de Soluciones y Desarrollo"/>
    <x v="4"/>
    <x v="0"/>
    <s v="Dirección de Gestión de Innovación y Tecnología"/>
    <n v="100154181"/>
    <s v="Martin Camilo Fonseca Trompa"/>
    <s v="Subdirector"/>
    <s v="mfonsecat@dian.gov.co"/>
    <s v="6079800 903601"/>
    <s v="Pendiente"/>
    <s v="Tercera"/>
    <d v="2023-12-21T00:00:00"/>
    <d v="2024-01-15T00:00:00"/>
    <d v="2024-01-24T00:00:00"/>
    <d v="2024-01-24T00:00:00"/>
    <n v="25"/>
    <n v="9"/>
    <n v="34"/>
    <s v="Servicios de información actualizados"/>
    <s v="Realizar la puesta en producción de los sistemas de información."/>
    <s v="13-10-00-000"/>
  </r>
  <r>
    <n v="88"/>
    <s v="81112202;81112222"/>
    <s v="Actualizaciones o parches de software"/>
    <s v="Marzo"/>
    <n v="270"/>
    <x v="3"/>
    <s v="Nación"/>
    <n v="106892872"/>
    <n v="106892872"/>
    <s v="No"/>
    <s v="N/A"/>
    <n v="0"/>
    <s v="Servicio especializado de soporte en sitio para los sistemas Digiturno y Scala para la UAE-DIAN"/>
    <s v="Prestación de servicios"/>
    <x v="1"/>
    <s v="Implementación del Plan de Modernización Tecnológica en la DIAN a nivel nacional"/>
    <s v="Sub de Soluciones y Desarrollo"/>
    <x v="4"/>
    <x v="0"/>
    <s v="Dirección de Gestión de Innovación y Tecnología"/>
    <n v="100154181"/>
    <s v="Martin Camilo Fonseca Trompa"/>
    <s v="Subdirector"/>
    <s v="mfonsecat@dian.gov.co"/>
    <s v="6079800 903601"/>
    <s v="Pendiente"/>
    <s v="Tercera"/>
    <d v="2024-03-01T00:00:00"/>
    <d v="2024-03-18T00:00:00"/>
    <d v="2024-03-27T00:00:00"/>
    <d v="2024-03-27T00:00:00"/>
    <n v="17"/>
    <n v="9"/>
    <n v="26"/>
    <s v="Servicios de información actualizados"/>
    <s v="Realizar la puesta en producción de los sistemas de información."/>
    <s v="13-10-00-000"/>
  </r>
  <r>
    <n v="89"/>
    <n v="81111508"/>
    <s v="Servicios de implementación de aplicaciones"/>
    <s v="Febrero"/>
    <n v="140"/>
    <x v="2"/>
    <s v="Nación"/>
    <n v="323000000"/>
    <n v="323000000"/>
    <s v="No"/>
    <s v="N/A"/>
    <n v="0"/>
    <s v="Servicio de mantenimiento correctivo y evolutivo de la aplicación móvil APP de acuerdo con los requerimientos técnicos de la Dirección de Impuestos y Aduana Nacionales."/>
    <s v="Prestación de servicios"/>
    <x v="1"/>
    <s v="Implementación del Plan de Modernización Tecnológica en la DIAN a nivel nacional"/>
    <s v="Sub de Soluciones y Desarrollo"/>
    <x v="4"/>
    <x v="0"/>
    <s v="Dirección de Gestión de Innovación y Tecnología"/>
    <n v="100154181"/>
    <s v="Martin Camilo Fonseca Trompa"/>
    <s v="Subdirector"/>
    <s v="mfonsecat@dian.gov.co"/>
    <s v="6079800 903601"/>
    <s v="Pendiente"/>
    <s v="Segunda"/>
    <d v="2024-01-15T00:00:00"/>
    <d v="2024-02-15T00:00:00"/>
    <d v="2024-04-15T00:00:00"/>
    <d v="2024-04-15T00:00:00"/>
    <n v="31"/>
    <n v="60"/>
    <n v="91"/>
    <s v="Servicios de información actualizados"/>
    <s v="Realizar la puesta en producción de los sistemas de información."/>
    <s v="13-10-00-000"/>
  </r>
  <r>
    <n v="90"/>
    <s v="32151800;83111800;72154201"/>
    <s v="Dispositivos de control de seguridad, Servicios de televisión, Servicios de mantenimiento y reparación de instalación de instrumentación"/>
    <s v="Marzo"/>
    <n v="210"/>
    <x v="0"/>
    <s v="Nación"/>
    <n v="102000000"/>
    <n v="102000000"/>
    <s v="No"/>
    <s v="N/A"/>
    <n v="0"/>
    <s v="Servicio de mantenimiento para el sistema de automatización y control de circuito cerrado de televisión del Laboratorio Nacional de Aduanas, con inclusión de repuestos, accesorios e insumos."/>
    <s v="Prestación de servicios"/>
    <x v="1"/>
    <s v="Fortalecimiento y dotación del Laboratorio Nacional de Aduanas"/>
    <s v="Sub Del Laboratorio Aduanero"/>
    <x v="5"/>
    <x v="0"/>
    <s v="Dirección de Gestión de Aduanas"/>
    <n v="100210168"/>
    <s v="Myriam Josefina Rincón Torres"/>
    <s v="Subdirectora"/>
    <s v="mrincont@dian.gov.co"/>
    <n v="6017428974"/>
    <s v="Pendiente"/>
    <s v="Primera"/>
    <d v="2024-02-14T00:00:00"/>
    <d v="2024-03-06T00:00:00"/>
    <d v="2024-03-13T00:00:00"/>
    <d v="2024-03-16T00:00:00"/>
    <n v="21"/>
    <n v="7"/>
    <n v="28"/>
    <s v="Laboratorio de Aduanas fortalecido"/>
    <s v="Realizar actividades de logística y adecuación para poner en marcha el Laboratorio Nacional de Aduanas"/>
    <s v="13-10-00-000"/>
  </r>
  <r>
    <n v="91"/>
    <n v="12142000"/>
    <s v="Gases nobles"/>
    <s v="Febrero"/>
    <n v="210"/>
    <x v="3"/>
    <s v="Nación"/>
    <n v="60000000"/>
    <n v="60000000"/>
    <s v="No"/>
    <s v="N/A"/>
    <n v="0"/>
    <s v="Suministro de gases especiales consumibles para la Subdirección del Laboratorio Aduanero"/>
    <s v="Suministro"/>
    <x v="0"/>
    <s v="Fortalecimiento y dotación del Laboratorio Nacional de Aduanas"/>
    <s v="Sub Del Laboratorio Aduanero"/>
    <x v="5"/>
    <x v="0"/>
    <s v="Dirección de Gestión de Aduanas"/>
    <n v="100210168"/>
    <s v="Myriam Josefina Rincón Torres"/>
    <s v="Subdirectora"/>
    <s v="mrincont@dian.gov.co"/>
    <n v="6017428973"/>
    <s v="Pendiente"/>
    <s v="Cuarta"/>
    <d v="2024-02-01T00:00:00"/>
    <d v="2024-02-29T00:00:00"/>
    <d v="2024-03-14T00:00:00"/>
    <d v="2024-03-21T00:00:00"/>
    <n v="28"/>
    <n v="14"/>
    <n v="42"/>
    <s v="N/A"/>
    <s v="N/A"/>
    <s v="13-10-00-000"/>
  </r>
  <r>
    <n v="92"/>
    <n v="41116107"/>
    <s v="Controles de calidad o calibradores o estándares químicos"/>
    <s v="Abril"/>
    <n v="120"/>
    <x v="3"/>
    <s v="Nación"/>
    <n v="56000000"/>
    <n v="56000000"/>
    <s v="No"/>
    <s v="N/A"/>
    <n v="0"/>
    <s v="Compraventa de materiales de referencia para la Subdirección del Laboratorio Aduanero"/>
    <s v="Compraventa"/>
    <x v="0"/>
    <s v="Fortalecimiento y dotación del Laboratorio Nacional de Aduanas"/>
    <s v="Sub Del Laboratorio Aduanero"/>
    <x v="5"/>
    <x v="0"/>
    <s v="Dirección de Gestión de Aduanas"/>
    <n v="100210168"/>
    <s v="Myriam Josefina Rincón Torres"/>
    <s v="Subdirectora"/>
    <s v="mrincont@dian.gov.co"/>
    <n v="6017428973"/>
    <s v="Pendiente"/>
    <s v="Segunda"/>
    <d v="2024-03-13T00:00:00"/>
    <d v="2024-04-10T00:00:00"/>
    <d v="2024-04-24T00:00:00"/>
    <d v="2024-05-01T00:00:00"/>
    <n v="28"/>
    <n v="14"/>
    <n v="42"/>
    <s v="N/A"/>
    <s v="N/A"/>
    <s v="13-10-00-000"/>
  </r>
  <r>
    <n v="93"/>
    <n v="12352100"/>
    <s v="Derivados orgánicos y compuestos sustituidos"/>
    <s v="Febrero"/>
    <n v="240"/>
    <x v="3"/>
    <s v="Nación"/>
    <n v="100000000"/>
    <n v="100000000"/>
    <s v="No"/>
    <s v="N/A"/>
    <n v="0"/>
    <s v="Suministro de reactivos para la Subdirección del Laboratorio Aduanero"/>
    <s v="Suministro"/>
    <x v="0"/>
    <s v="Fortalecimiento y dotación del Laboratorio Nacional de Aduanas"/>
    <s v="Sub Del Laboratorio Aduanero"/>
    <x v="5"/>
    <x v="0"/>
    <s v="Dirección de Gestión de Aduanas"/>
    <n v="100210168"/>
    <s v="Myriam Josefina Rincón Torres"/>
    <s v="Subdirectora"/>
    <s v="mrincont@dian.gov.co"/>
    <n v="6017428973"/>
    <s v="Pendiente"/>
    <s v="Cuarta"/>
    <d v="2024-01-31T00:00:00"/>
    <d v="2024-02-28T00:00:00"/>
    <d v="2024-03-13T00:00:00"/>
    <d v="2024-03-20T00:00:00"/>
    <n v="28"/>
    <n v="14"/>
    <n v="42"/>
    <s v="N/A"/>
    <s v="N/A"/>
    <s v="13-10-00-000"/>
  </r>
  <r>
    <n v="94"/>
    <n v="41121800"/>
    <s v="Artículos de vidrio o plástico y suministros generales de laboratorio"/>
    <s v="Mayo"/>
    <n v="90"/>
    <x v="3"/>
    <s v="Nación"/>
    <n v="30000000"/>
    <n v="30000000"/>
    <s v="No"/>
    <s v="N/A"/>
    <n v="0"/>
    <s v="Compraventa de insumos para la Subdirección del Laboratorio Aduanero"/>
    <s v="Compraventa"/>
    <x v="0"/>
    <s v="Fortalecimiento y dotación del Laboratorio Nacional de Aduanas"/>
    <s v="Sub Del Laboratorio Aduanero"/>
    <x v="5"/>
    <x v="0"/>
    <s v="Dirección de Gestión de Aduanas"/>
    <n v="100210168"/>
    <s v="Myriam Josefina Rincón Torres"/>
    <s v="Subdirectora"/>
    <s v="mrincont@dian.gov.co"/>
    <n v="6017428973"/>
    <s v="Pendiente"/>
    <s v="Quinta"/>
    <d v="2024-04-30T00:00:00"/>
    <d v="2024-05-28T00:00:00"/>
    <d v="2024-06-11T00:00:00"/>
    <d v="2024-06-18T00:00:00"/>
    <n v="28"/>
    <n v="14"/>
    <n v="42"/>
    <s v="N/A"/>
    <s v="N/A"/>
    <s v="13-10-00-000"/>
  </r>
  <r>
    <n v="95"/>
    <n v="81101706"/>
    <s v="Mantenimiento de equipos de laboratorio"/>
    <s v="Junio"/>
    <n v="60"/>
    <x v="3"/>
    <s v="Nación"/>
    <n v="10000000"/>
    <n v="10000000"/>
    <s v="No"/>
    <s v="N/A"/>
    <n v="0"/>
    <s v="Mantenimiento FTIR Perkin Elmer para la Subdirección del Laboratorio Aduanero"/>
    <s v="Prestación de servicios"/>
    <x v="0"/>
    <s v="Fortalecimiento y dotación del Laboratorio Nacional de Aduanas"/>
    <s v="Sub Del Laboratorio Aduanero"/>
    <x v="5"/>
    <x v="0"/>
    <s v="Dirección de Gestión de Aduanas"/>
    <n v="100210168"/>
    <s v="Myriam Josefina Rincón Torres"/>
    <s v="Subdirectora"/>
    <s v="mrincont@dian.gov.co"/>
    <n v="6017428973"/>
    <s v="Pendiente"/>
    <s v="Quinta"/>
    <d v="2024-05-29T00:00:00"/>
    <d v="2024-06-26T00:00:00"/>
    <d v="2024-07-10T00:00:00"/>
    <d v="2024-07-17T00:00:00"/>
    <n v="28"/>
    <n v="14"/>
    <n v="42"/>
    <s v="N/A"/>
    <s v="N/A"/>
    <s v="13-10-00-000"/>
  </r>
  <r>
    <n v="96"/>
    <n v="81101706"/>
    <s v="Mantenimiento de equipos de laboratorio"/>
    <s v="Marzo"/>
    <n v="210"/>
    <x v="3"/>
    <s v="Nación"/>
    <n v="40000000"/>
    <n v="40000000"/>
    <s v="No"/>
    <s v="N/A"/>
    <n v="0"/>
    <s v="Mantenimiento, calibración y/o caracterización con inclusión de repuestos, accesorios y/o consumibles para equipos varios de la Subdirección del Laboratorio Aduanero"/>
    <s v="Prestación de servicios"/>
    <x v="0"/>
    <s v="Fortalecimiento y dotación del Laboratorio Nacional de Aduanas"/>
    <s v="Sub Del Laboratorio Aduanero"/>
    <x v="5"/>
    <x v="0"/>
    <s v="Dirección de Gestión de Aduanas"/>
    <n v="100210168"/>
    <s v="Myriam Josefina Rincón Torres"/>
    <s v="Subdirectora"/>
    <s v="mrincont@dian.gov.co"/>
    <n v="6017428973"/>
    <s v="Pendiente"/>
    <s v="Segunda"/>
    <d v="2024-02-15T00:00:00"/>
    <d v="2024-03-14T00:00:00"/>
    <d v="2024-03-28T00:00:00"/>
    <d v="2024-04-04T00:00:00"/>
    <n v="28"/>
    <n v="14"/>
    <n v="42"/>
    <s v="N/A"/>
    <s v="N/A"/>
    <s v="13-10-00-000"/>
  </r>
  <r>
    <n v="97"/>
    <n v="76121900"/>
    <s v="Disposición de desechos peligrosos"/>
    <s v="Abril"/>
    <n v="180"/>
    <x v="3"/>
    <s v="Nación"/>
    <n v="4000000"/>
    <n v="4000000"/>
    <s v="No"/>
    <s v="N/A"/>
    <n v="0"/>
    <s v="Servicio de destrucción e incineración o disposición final de los residuos de laboratorio y remanentes de muestras de la Subdirección del Laboratorio Aduanero"/>
    <s v="Prestación de servicios"/>
    <x v="0"/>
    <s v="Fortalecimiento y dotación del Laboratorio Nacional de Aduanas"/>
    <s v="Sub Del Laboratorio Aduanero"/>
    <x v="5"/>
    <x v="0"/>
    <s v="Dirección de Gestión de Aduanas"/>
    <n v="100210168"/>
    <s v="Myriam Josefina Rincón Torres"/>
    <s v="Subdirectora"/>
    <s v="mrincont@dian.gov.co"/>
    <n v="6017428973"/>
    <s v="Pendiente"/>
    <s v="Quinta"/>
    <d v="2024-04-02T00:00:00"/>
    <d v="2024-04-30T00:00:00"/>
    <d v="2024-05-14T00:00:00"/>
    <d v="2024-05-21T00:00:00"/>
    <n v="28"/>
    <n v="14"/>
    <n v="42"/>
    <s v="N/A"/>
    <s v="N/A"/>
    <s v="13-10-00-000"/>
  </r>
  <r>
    <n v="98"/>
    <n v="81101706"/>
    <s v="Mantenimiento de equipos de laboratorio"/>
    <s v="Junio"/>
    <n v="120"/>
    <x v="0"/>
    <s v="Nación"/>
    <n v="80000000"/>
    <n v="80000000"/>
    <s v="No"/>
    <s v="N/A"/>
    <n v="0"/>
    <s v="Mantenimiento con adquisición de consumibles y repuestos para los equipos de las marcas TA INSTRUMENTS, SDL ATLAS y TEXTECHNO de la Subdirección del Laboratorio Aduanero"/>
    <s v="Prestación de servicios"/>
    <x v="0"/>
    <s v="Fortalecimiento y dotación del Laboratorio Nacional de Aduanas"/>
    <s v="Sub Del Laboratorio Aduanero"/>
    <x v="5"/>
    <x v="0"/>
    <s v="Dirección de Gestión de Aduanas"/>
    <n v="100210168"/>
    <s v="Myriam Josefina Rincón Torres"/>
    <s v="Subdirectora"/>
    <s v="mrincont@dian.gov.co"/>
    <n v="6017428973"/>
    <s v="Pendiente"/>
    <s v="Primera"/>
    <d v="2024-05-16T00:00:00"/>
    <d v="2024-06-06T00:00:00"/>
    <d v="2024-06-13T00:00:00"/>
    <d v="2024-06-16T00:00:00"/>
    <n v="21"/>
    <n v="7"/>
    <n v="28"/>
    <s v="N/A"/>
    <s v="N/A"/>
    <s v="13-10-00-000"/>
  </r>
  <r>
    <n v="99"/>
    <n v="41115700"/>
    <s v="Instrumentos y accesorios de medición cromatográfica"/>
    <s v="Junio"/>
    <n v="60"/>
    <x v="3"/>
    <s v="Nación"/>
    <n v="60000000"/>
    <n v="60000000"/>
    <s v="No"/>
    <s v="N/A"/>
    <n v="0"/>
    <s v="Compraventa de consumibles para equipos de cromatografía marca Agilent de la Subdirección del Laboratorio Aduanero"/>
    <s v="Compraventa"/>
    <x v="0"/>
    <s v="Fortalecimiento y dotación del Laboratorio Nacional de Aduanas"/>
    <s v="Sub Del Laboratorio Aduanero"/>
    <x v="5"/>
    <x v="0"/>
    <s v="Dirección de Gestión de Aduanas"/>
    <n v="100210168"/>
    <s v="Myriam Josefina Rincón Torres"/>
    <s v="Subdirectora"/>
    <s v="mrincont@dian.gov.co"/>
    <n v="6017428973"/>
    <s v="Pendiente"/>
    <s v="Segunda"/>
    <d v="2024-05-16T00:00:00"/>
    <d v="2024-06-13T00:00:00"/>
    <d v="2024-06-27T00:00:00"/>
    <d v="2024-07-04T00:00:00"/>
    <n v="28"/>
    <n v="14"/>
    <n v="42"/>
    <s v="N/A"/>
    <s v="N/A"/>
    <s v="13-10-00-000"/>
  </r>
  <r>
    <n v="100"/>
    <n v="81101706"/>
    <s v="Mantenimiento de equipos de laboratorio"/>
    <s v="Abril"/>
    <n v="180"/>
    <x v="1"/>
    <s v="Nación"/>
    <n v="345123965"/>
    <n v="345123965"/>
    <s v="No"/>
    <s v="N/A"/>
    <n v="0"/>
    <s v="Mantenimiento y calificación con adquisición de consumibles y repuestos para equipos de cromatografía marca Agilent de la Subdirección del Laboratorio Aduanero"/>
    <s v="Prestación de servicios"/>
    <x v="0"/>
    <s v="Fortalecimiento y dotación del Laboratorio Nacional de Aduanas"/>
    <s v="Sub Del Laboratorio Aduanero"/>
    <x v="5"/>
    <x v="0"/>
    <s v="Dirección de Gestión de Aduanas"/>
    <n v="100210168"/>
    <s v="Myriam Josefina Rincón Torres"/>
    <s v="Subdirectora"/>
    <s v="mrincont@dian.gov.co"/>
    <n v="6017428973"/>
    <s v="Pendiente"/>
    <s v="Primera"/>
    <d v="2024-02-28T00:00:00"/>
    <d v="2024-04-03T00:00:00"/>
    <d v="2024-05-08T00:00:00"/>
    <d v="2024-05-15T00:00:00"/>
    <n v="35"/>
    <n v="35"/>
    <n v="70"/>
    <s v="N/A"/>
    <s v="N/A"/>
    <s v="13-10-00-000"/>
  </r>
  <r>
    <n v="101"/>
    <n v="81101706"/>
    <s v="Mantenimiento de equipos de laboratorio"/>
    <s v="Junio"/>
    <n v="90"/>
    <x v="0"/>
    <s v="Nación"/>
    <n v="25000000"/>
    <n v="25000000"/>
    <s v="No"/>
    <s v="N/A"/>
    <n v="0"/>
    <s v="Mantenimiento, calificación y/o calibración, con adquisición de consumibles y repuestos para los espectrofotómetros Infrarrojo marca Shimadzu, densímetros y polarímetro marca Rudolph y sus accesorios de la Subdirección del Laboratorio Aduanero"/>
    <s v="Prestación de servicios"/>
    <x v="0"/>
    <s v="Fortalecimiento y dotación del Laboratorio Nacional de Aduanas"/>
    <s v="Sub Del Laboratorio Aduanero"/>
    <x v="5"/>
    <x v="0"/>
    <s v="Dirección de Gestión de Aduanas"/>
    <n v="100210168"/>
    <s v="Myriam Josefina Rincón Torres"/>
    <s v="Subdirectora"/>
    <s v="mrincont@dian.gov.co"/>
    <n v="6017428973"/>
    <s v="Pendiente"/>
    <s v="Tercera"/>
    <d v="2024-05-30T00:00:00"/>
    <d v="2024-06-20T00:00:00"/>
    <d v="2024-06-27T00:00:00"/>
    <d v="2024-06-30T00:00:00"/>
    <n v="21"/>
    <n v="7"/>
    <n v="28"/>
    <s v="N/A"/>
    <s v="N/A"/>
    <s v="13-10-00-000"/>
  </r>
  <r>
    <n v="102"/>
    <n v="81101706"/>
    <s v="Mantenimiento de equipos de laboratorio"/>
    <s v="Mayo"/>
    <n v="120"/>
    <x v="0"/>
    <s v="Nación"/>
    <n v="25000000"/>
    <n v="25000000"/>
    <s v="No"/>
    <s v="N/A"/>
    <n v="0"/>
    <s v="Mantenimiento, calificación y/o calibración para el equipo de destilación ASTM-86 PAC-Herzog y equipo punto de chispa Stanophe Seta con adquisición de repuestos y/o consumibles para la Subdirección del Laboratorio Aduanero"/>
    <s v="Prestación de servicios"/>
    <x v="0"/>
    <s v="Fortalecimiento y dotación del Laboratorio Nacional de Aduanas"/>
    <s v="Sub Del Laboratorio Aduanero"/>
    <x v="5"/>
    <x v="0"/>
    <s v="Dirección de Gestión de Aduanas"/>
    <n v="100210168"/>
    <s v="Myriam Josefina Rincón Torres"/>
    <s v="Subdirectora"/>
    <s v="mrincont@dian.gov.co"/>
    <n v="6017428973"/>
    <s v="Pendiente"/>
    <s v="Quinta"/>
    <d v="2024-05-08T00:00:00"/>
    <d v="2024-05-29T00:00:00"/>
    <d v="2024-06-05T00:00:00"/>
    <d v="2024-06-08T00:00:00"/>
    <n v="21"/>
    <n v="7"/>
    <n v="28"/>
    <s v="N/A"/>
    <s v="N/A"/>
    <s v="13-10-00-000"/>
  </r>
  <r>
    <n v="103"/>
    <n v="81101706"/>
    <s v="Mantenimiento de equipos de laboratorio"/>
    <s v="Abril"/>
    <n v="120"/>
    <x v="3"/>
    <s v="Nación"/>
    <n v="50000000"/>
    <n v="50000000"/>
    <s v="No"/>
    <s v="N/A"/>
    <n v="0"/>
    <s v="Mantenimiento y adquisición de repuestos y/o consumibles para equipos de agua marca Millipore de la Subdirección del Laboratorio Aduanero"/>
    <s v="Prestación de servicios"/>
    <x v="1"/>
    <s v="Fortalecimiento y dotación del Laboratorio Nacional de Aduanas"/>
    <s v="Sub Del Laboratorio Aduanero"/>
    <x v="5"/>
    <x v="0"/>
    <s v="Dirección de Gestión de Aduanas"/>
    <n v="100210168"/>
    <s v="Myriam Josefina Rincón Torres"/>
    <s v="Subdirectora"/>
    <s v="mrincont@dian.gov.co"/>
    <n v="6017428973"/>
    <s v="Pendiente"/>
    <s v="Tercera"/>
    <d v="2024-03-22T00:00:00"/>
    <d v="2024-04-19T00:00:00"/>
    <d v="2024-05-03T00:00:00"/>
    <d v="2024-05-10T00:00:00"/>
    <n v="28"/>
    <n v="14"/>
    <n v="42"/>
    <s v="Laboratorio de Aduanas fortalecido"/>
    <s v="Realizar actividades de logística y adecuación para poner en marcha el Laboratorio Nacional de Aduanas"/>
    <s v="13-10-00-000"/>
  </r>
  <r>
    <n v="104"/>
    <n v="81101706"/>
    <s v="Mantenimiento de equipos de laboratorio"/>
    <s v="Febrero"/>
    <n v="90"/>
    <x v="0"/>
    <s v="Nación"/>
    <n v="20000000"/>
    <n v="20000000"/>
    <s v="No"/>
    <s v="N/A"/>
    <n v="0"/>
    <s v="Mantenimiento y calificación del digestor de microondas marca Milestone modelo ETHOS UP de la Subdirección del Laboratorio Aduanero"/>
    <s v="Prestación de servicios"/>
    <x v="1"/>
    <s v="Fortalecimiento y dotación del Laboratorio Nacional de Aduanas"/>
    <s v="Sub Del Laboratorio Aduanero"/>
    <x v="5"/>
    <x v="0"/>
    <s v="Dirección de Gestión de Aduanas"/>
    <n v="100210168"/>
    <s v="Myriam Josefina Rincón Torres"/>
    <s v="Subdirectora"/>
    <s v="mrincont@dian.gov.co"/>
    <n v="6017428973"/>
    <s v="Pendiente"/>
    <s v="Tercera"/>
    <d v="2024-01-31T00:00:00"/>
    <d v="2024-02-21T00:00:00"/>
    <d v="2024-02-28T00:00:00"/>
    <d v="2024-03-02T00:00:00"/>
    <n v="21"/>
    <n v="7"/>
    <n v="28"/>
    <s v="Laboratorio de Aduanas fortalecido"/>
    <s v="Realizar actividades de logística y adecuación para poner en marcha el Laboratorio Nacional de Aduanas"/>
    <s v="13-10-00-000"/>
  </r>
  <r>
    <n v="105"/>
    <n v="81101706"/>
    <s v="Mantenimiento de equipos de laboratorio"/>
    <s v="Mayo"/>
    <n v="120"/>
    <x v="3"/>
    <s v="Nación"/>
    <n v="20000000"/>
    <n v="20000000"/>
    <s v="No"/>
    <s v="N/A"/>
    <n v="0"/>
    <s v="Mantenimiento y adquisición de repuestos y/o consumibles para el generador de hidrógeno marca PEAK Scientific Instruments de la Subdirección del Laboratorio Aduanero"/>
    <s v="Prestación de servicios"/>
    <x v="1"/>
    <s v="Fortalecimiento y dotación del Laboratorio Nacional de Aduanas"/>
    <s v="Sub Del Laboratorio Aduanero"/>
    <x v="5"/>
    <x v="0"/>
    <s v="Dirección de Gestión de Aduanas"/>
    <n v="100210168"/>
    <s v="Myriam Josefina Rincón Torres"/>
    <s v="Subdirectora"/>
    <s v="mrincont@dian.gov.co"/>
    <n v="6017428973"/>
    <s v="Pendiente"/>
    <s v="Quinta"/>
    <d v="2024-05-02T00:00:00"/>
    <d v="2024-05-30T00:00:00"/>
    <d v="2024-06-13T00:00:00"/>
    <d v="2024-06-20T00:00:00"/>
    <n v="28"/>
    <n v="14"/>
    <n v="42"/>
    <s v="Laboratorio de Aduanas fortalecido"/>
    <s v="Realizar actividades de logística y adecuación para poner en marcha el Laboratorio Nacional de Aduanas"/>
    <s v="13-10-00-000"/>
  </r>
  <r>
    <n v="106"/>
    <n v="81141501"/>
    <s v="Ensayo de materiales"/>
    <s v="Febrero"/>
    <n v="240"/>
    <x v="3"/>
    <s v="Nación"/>
    <n v="40000000"/>
    <n v="40000000"/>
    <s v="No"/>
    <s v="N/A"/>
    <n v="0"/>
    <s v="Servicios para la participación en programas de ensayos de aptitud internacionales para la Subdirección del Laboratorio Aduanero"/>
    <s v="Prestación de servicios"/>
    <x v="0"/>
    <s v="Fortalecimiento y dotación del Laboratorio Nacional de Aduanas"/>
    <s v="Sub Del Laboratorio Aduanero"/>
    <x v="5"/>
    <x v="0"/>
    <s v="Dirección de Gestión de Aduanas"/>
    <n v="100210168"/>
    <s v="Myriam Josefina Rincón Torres"/>
    <s v="Subdirectora"/>
    <s v="mrincont@dian.gov.co"/>
    <n v="6017428973"/>
    <s v="Pendiente"/>
    <s v="Cuarta"/>
    <d v="2024-01-31T00:00:00"/>
    <d v="2024-02-28T00:00:00"/>
    <d v="2024-03-13T00:00:00"/>
    <d v="2024-03-20T00:00:00"/>
    <n v="28"/>
    <n v="14"/>
    <n v="42"/>
    <s v="N/A"/>
    <s v="N/A"/>
    <s v="13-10-00-000"/>
  </r>
  <r>
    <n v="107"/>
    <n v="81101706"/>
    <s v="Mantenimiento de equipos de laboratorio"/>
    <s v="Mayo"/>
    <n v="120"/>
    <x v="0"/>
    <s v="Nación"/>
    <n v="60000000"/>
    <n v="60000000"/>
    <s v="No"/>
    <s v="N/A"/>
    <n v="0"/>
    <s v="Mantenimiento y calificación con adquisición de repuestos y/o consumibles para el espectrómetro de chispa OBLF, los equipos de absorción atómica y espectrofotómetro UV-VIS marca ANALYTIK JENA para la SLA"/>
    <s v="Prestación de servicios"/>
    <x v="1"/>
    <s v="Fortalecimiento y dotación del Laboratorio Nacional de Aduanas"/>
    <s v="Sub Del Laboratorio Aduanero"/>
    <x v="5"/>
    <x v="0"/>
    <s v="Dirección de Gestión de Aduanas"/>
    <n v="100210168"/>
    <s v="Myriam Josefina Rincón Torres"/>
    <s v="Subdirectora"/>
    <s v="mrincont@dian.gov.co"/>
    <n v="6017428973"/>
    <s v="Pendiente"/>
    <s v="Segunda"/>
    <d v="2024-04-17T00:00:00"/>
    <d v="2024-05-08T00:00:00"/>
    <d v="2024-05-15T00:00:00"/>
    <d v="2024-05-18T00:00:00"/>
    <n v="21"/>
    <n v="7"/>
    <n v="28"/>
    <s v="Laboratorio de Aduanas fortalecido"/>
    <s v="Realizar actividades de logística y adecuación para poner en marcha el Laboratorio Nacional de Aduanas"/>
    <s v="13-10-00-000"/>
  </r>
  <r>
    <n v="108"/>
    <n v="81101706"/>
    <s v="Mantenimiento de equipos de laboratorio"/>
    <s v="Abril"/>
    <n v="30"/>
    <x v="0"/>
    <s v="Nación"/>
    <n v="6500000"/>
    <n v="6500000"/>
    <s v="No"/>
    <s v="N/A"/>
    <n v="0"/>
    <s v="Mantenimiento y calibración de tensiómetro marca KRUSS de la Subdirección del Laboratorio Aduanero"/>
    <s v="Prestación de servicios"/>
    <x v="0"/>
    <s v="Fortalecimiento y dotación del Laboratorio Nacional de Aduanas"/>
    <s v="Sub Del Laboratorio Aduanero"/>
    <x v="5"/>
    <x v="0"/>
    <s v="Dirección de Gestión de Aduanas"/>
    <n v="100210168"/>
    <s v="Myriam Josefina Rincón Torres"/>
    <s v="Subdirectora"/>
    <s v="mrincont@dian.gov.co"/>
    <n v="6017428973"/>
    <s v="Pendiente"/>
    <s v="Primera"/>
    <d v="2024-03-13T00:00:00"/>
    <d v="2024-04-03T00:00:00"/>
    <d v="2024-04-10T00:00:00"/>
    <d v="2024-04-13T00:00:00"/>
    <n v="21"/>
    <n v="7"/>
    <n v="28"/>
    <s v="N/A"/>
    <s v="N/A"/>
    <s v="13-10-00-000"/>
  </r>
  <r>
    <n v="109"/>
    <n v="81101706"/>
    <s v="Mantenimiento de equipos de laboratorio"/>
    <s v="Mayo"/>
    <n v="120"/>
    <x v="0"/>
    <s v="Nación"/>
    <n v="15000000"/>
    <n v="15000000"/>
    <s v="No"/>
    <s v="N/A"/>
    <n v="0"/>
    <s v="Mantenimiento con adquisición de repuestos para balanzas marca SARTORIUS y microscopios marca ZEISS de la Subdirección del Laboratorio Aduanero"/>
    <s v="Prestación de servicios"/>
    <x v="0"/>
    <s v="Fortalecimiento y dotación del Laboratorio Nacional de Aduanas"/>
    <s v="Sub Del Laboratorio Aduanero"/>
    <x v="5"/>
    <x v="0"/>
    <s v="Dirección de Gestión de Aduanas"/>
    <n v="100210168"/>
    <s v="Myriam Josefina Rincón Torres"/>
    <s v="Subdirectora"/>
    <s v="mrincont@dian.gov.co"/>
    <n v="6017428973"/>
    <s v="Pendiente"/>
    <s v="Cuarta"/>
    <d v="2024-05-02T00:00:00"/>
    <d v="2024-05-23T00:00:00"/>
    <d v="2024-05-30T00:00:00"/>
    <d v="2024-06-02T00:00:00"/>
    <n v="21"/>
    <n v="7"/>
    <n v="28"/>
    <s v="N/A"/>
    <s v="N/A"/>
    <s v="13-10-00-000"/>
  </r>
  <r>
    <n v="110"/>
    <n v="81101706"/>
    <s v="Mantenimiento de equipos de laboratorio"/>
    <s v="Marzo"/>
    <n v="90"/>
    <x v="0"/>
    <s v="Nación"/>
    <n v="13000000"/>
    <n v="13000000"/>
    <s v="No"/>
    <s v="N/A"/>
    <n v="0"/>
    <s v="Mantenimiento, calibración y adquisición de consumibles y/o accesorios para medidor multiparámetro Hanna Instruments de la Subdirección del Laboratorio Aduanero"/>
    <s v="Prestación de servicios"/>
    <x v="0"/>
    <s v="Fortalecimiento y dotación del Laboratorio Nacional de Aduanas"/>
    <s v="Sub Del Laboratorio Aduanero"/>
    <x v="5"/>
    <x v="0"/>
    <s v="Dirección de Gestión de Aduanas"/>
    <n v="100210168"/>
    <s v="Myriam Josefina Rincón Torres"/>
    <s v="Subdirectora"/>
    <s v="mrincont@dian.gov.co"/>
    <n v="6017428973"/>
    <s v="Pendiente"/>
    <s v="Tercera"/>
    <d v="2024-02-28T00:00:00"/>
    <d v="2024-03-20T00:00:00"/>
    <d v="2024-03-27T00:00:00"/>
    <d v="2024-03-30T00:00:00"/>
    <n v="21"/>
    <n v="7"/>
    <n v="28"/>
    <s v="N/A"/>
    <s v="N/A"/>
    <s v="13-10-00-000"/>
  </r>
  <r>
    <n v="111"/>
    <n v="81101706"/>
    <s v="Mantenimiento de equipos de laboratorio"/>
    <s v="Mayo"/>
    <n v="150"/>
    <x v="0"/>
    <s v="Nación"/>
    <n v="100000000"/>
    <n v="100000000"/>
    <s v="No"/>
    <s v="N/A"/>
    <n v="0"/>
    <s v="Mantenimiento con inclusión de consumibles y/o repuestos para el microscopio electrónico de barrido marca Hitachi de la Subdirección del Laboratorio Aduanero"/>
    <s v="Prestación de servicios"/>
    <x v="1"/>
    <s v="Fortalecimiento y dotación del Laboratorio Nacional de Aduanas"/>
    <s v="Sub Del Laboratorio Aduanero"/>
    <x v="5"/>
    <x v="0"/>
    <s v="Dirección de Gestión de Aduanas"/>
    <n v="100210168"/>
    <s v="Myriam Josefina Rincón Torres"/>
    <s v="Subdirectora"/>
    <s v="mrincont@dian.gov.co"/>
    <n v="6017428973"/>
    <s v="Pendiente"/>
    <s v="Cuarta"/>
    <d v="2024-05-02T00:00:00"/>
    <d v="2024-05-23T00:00:00"/>
    <d v="2024-05-30T00:00:00"/>
    <d v="2024-06-02T00:00:00"/>
    <n v="21"/>
    <n v="7"/>
    <n v="28"/>
    <s v="Laboratorio de Aduanas fortalecido"/>
    <s v="Realizar actividades de logística y adecuación para poner en marcha el Laboratorio Nacional de Aduanas"/>
    <s v="13-10-00-000"/>
  </r>
  <r>
    <n v="112"/>
    <n v="81101706"/>
    <s v="Mantenimiento de equipos de laboratorio"/>
    <s v="Marzo"/>
    <n v="180"/>
    <x v="1"/>
    <s v="Nación"/>
    <n v="150000000"/>
    <n v="150000000"/>
    <s v="No"/>
    <s v="N/A"/>
    <n v="0"/>
    <s v="Mantenimiento, calificación y adquisición de consumibles y/o repuestos para el equipo de fluorescencia de rayos X marca Thermo de la Subdirección del Laboratorio Aduanero"/>
    <s v="Prestación de servicios"/>
    <x v="1"/>
    <s v="Fortalecimiento y dotación del Laboratorio Nacional de Aduanas"/>
    <s v="Sub Del Laboratorio Aduanero"/>
    <x v="5"/>
    <x v="0"/>
    <s v="Dirección de Gestión de Aduanas"/>
    <n v="100210168"/>
    <s v="Myriam Josefina Rincón Torres"/>
    <s v="Subdirectora"/>
    <s v="mrincont@dian.gov.co"/>
    <n v="6017428973"/>
    <s v="Pendiente"/>
    <s v="Tercera"/>
    <d v="2024-02-14T00:00:00"/>
    <d v="2024-03-20T00:00:00"/>
    <d v="2024-04-24T00:00:00"/>
    <d v="2024-05-01T00:00:00"/>
    <n v="35"/>
    <n v="35"/>
    <n v="70"/>
    <s v="Laboratorio de Aduanas fortalecido"/>
    <s v="Realizar actividades de logística y adecuación para poner en marcha el Laboratorio Nacional de Aduanas"/>
    <s v="13-10-00-000"/>
  </r>
  <r>
    <n v="113"/>
    <n v="81101706"/>
    <s v="Mantenimiento de equipos de laboratorio"/>
    <s v="Julio"/>
    <n v="30"/>
    <x v="0"/>
    <s v="Nación"/>
    <n v="6500000"/>
    <n v="6500000"/>
    <s v="No"/>
    <s v="N/A"/>
    <n v="0"/>
    <s v="Mantenimiento microscopio metalográfico marca Leica de la Subdirección del Laboratorio Aduanero"/>
    <s v="Prestación de servicios"/>
    <x v="0"/>
    <s v="Fortalecimiento y dotación del Laboratorio Nacional de Aduanas"/>
    <s v="Sub Del Laboratorio Aduanero"/>
    <x v="5"/>
    <x v="0"/>
    <s v="Dirección de Gestión de Aduanas"/>
    <n v="100210168"/>
    <s v="Myriam Josefina Rincón Torres"/>
    <s v="Subdirectora"/>
    <s v="mrincont@dian.gov.co"/>
    <n v="6017428973"/>
    <s v="Pendiente"/>
    <s v="Primera"/>
    <d v="2024-06-13T00:00:00"/>
    <d v="2024-07-04T00:00:00"/>
    <d v="2024-07-11T00:00:00"/>
    <d v="2024-07-14T00:00:00"/>
    <n v="21"/>
    <n v="7"/>
    <n v="28"/>
    <s v="N/A"/>
    <s v="N/A"/>
    <s v="13-10-00-000"/>
  </r>
  <r>
    <n v="114"/>
    <n v="81101706"/>
    <s v="Mantenimiento de equipos de laboratorio"/>
    <s v="Febrero"/>
    <n v="120"/>
    <x v="0"/>
    <s v="Nación"/>
    <n v="50000000"/>
    <n v="50000000"/>
    <s v="No"/>
    <s v="N/A"/>
    <n v="0"/>
    <s v="Mantenimiento de viscosímetro marca CANNON con adquisición de consumibles y repuestos de la Subdirección del Laboratorio Aduanero"/>
    <s v="Prestación de servicios"/>
    <x v="1"/>
    <s v="Fortalecimiento y dotación del Laboratorio Nacional de Aduanas"/>
    <s v="Sub Del Laboratorio Aduanero"/>
    <x v="5"/>
    <x v="0"/>
    <s v="Dirección de Gestión de Aduanas"/>
    <n v="100210168"/>
    <s v="Myriam Josefina Rincón Torres"/>
    <s v="Subdirectora"/>
    <s v="mrincont@dian.gov.co"/>
    <n v="6017428973"/>
    <s v="Pendiente"/>
    <s v="Tercera"/>
    <d v="2024-01-31T00:00:00"/>
    <d v="2024-02-21T00:00:00"/>
    <d v="2024-02-28T00:00:00"/>
    <d v="2024-03-02T00:00:00"/>
    <n v="21"/>
    <n v="7"/>
    <n v="28"/>
    <s v="Laboratorio de Aduanas fortalecido"/>
    <s v="Realizar actividades de logística y adecuación para poner en marcha el Laboratorio Nacional de Aduanas"/>
    <s v="13-10-00-000"/>
  </r>
  <r>
    <n v="115"/>
    <n v="80101703"/>
    <s v="Servicios de estandarización de especificaciones"/>
    <s v="Febrero"/>
    <n v="230"/>
    <x v="0"/>
    <s v="Nación"/>
    <n v="35000000"/>
    <n v="35000000"/>
    <s v="No"/>
    <s v="N/A"/>
    <n v="0"/>
    <s v="Servicio de evaluación para el otorgamiento de acreditación en la norma ISO/IEC 17025:2017 para la Subdirección del Laboratorio Aduanero"/>
    <s v="Prestación de servicios"/>
    <x v="0"/>
    <s v="Fortalecimiento y dotación del Laboratorio Nacional de Aduanas"/>
    <s v="Sub Del Laboratorio Aduanero"/>
    <x v="5"/>
    <x v="0"/>
    <s v="Dirección de Gestión de Aduanas"/>
    <n v="100210168"/>
    <s v="Myriam Josefina Rincón Torres"/>
    <s v="Subdirectora"/>
    <s v="mrincont@dian.gov.co"/>
    <n v="6017428973"/>
    <s v="Pendiente"/>
    <s v="Primera"/>
    <d v="2024-01-17T00:00:00"/>
    <d v="2024-02-07T00:00:00"/>
    <d v="2024-02-14T00:00:00"/>
    <d v="2024-02-17T00:00:00"/>
    <n v="21"/>
    <n v="7"/>
    <n v="28"/>
    <s v="N/A"/>
    <s v="N/A"/>
    <s v="13-10-00-000"/>
  </r>
  <r>
    <n v="116"/>
    <s v="41115700;41115400;41113000;41104800"/>
    <s v="Instrumentos y accesorios de medición cromatográfica, Equipo espectroscópico, Instrumentos de suministros evaluación química, Equipo y suministros de laboratorio para el vertido, la destilación, la evaporación y la extracción"/>
    <s v="Abril"/>
    <n v="180"/>
    <x v="1"/>
    <s v="Nación"/>
    <n v="1965000000"/>
    <n v="1965000000"/>
    <s v="No"/>
    <s v="N/A"/>
    <n v="0"/>
    <s v="Compraventa de equipos para análisis orgánicos para los laboratorios de la Subdirección del Laboratorio Aduanero "/>
    <s v="Compraventa"/>
    <x v="1"/>
    <s v="Fortalecimiento y dotación del Laboratorio Nacional de Aduanas"/>
    <s v="Sub Del Laboratorio Aduanero"/>
    <x v="5"/>
    <x v="0"/>
    <s v="Dirección de Gestión de Aduanas"/>
    <n v="100210168"/>
    <s v="Myriam Josefina Rincón Torres"/>
    <s v="Subdirectora"/>
    <s v="mrincont@dian.gov.co"/>
    <n v="6017428973"/>
    <s v="Pendiente"/>
    <s v="Tercera"/>
    <d v="2024-03-13T00:00:00"/>
    <d v="2024-04-17T00:00:00"/>
    <d v="2024-05-22T00:00:00"/>
    <d v="2024-05-29T00:00:00"/>
    <n v="35"/>
    <n v="35"/>
    <n v="70"/>
    <s v="Laboratorio de Aduanas fortalecido"/>
    <s v="Realizar los análisis de muestras de los distintos sectores de la producción, tomadas para control aduanero"/>
    <s v="13-10-00-000"/>
  </r>
  <r>
    <n v="117"/>
    <s v="41113000;41114500"/>
    <s v="Instrumentos de suministros evaluación química, Instrumentos mecánicos"/>
    <s v="Enero "/>
    <n v="150"/>
    <x v="2"/>
    <s v="Nación"/>
    <n v="1243000000"/>
    <n v="1243000000"/>
    <s v="No"/>
    <s v="N/A"/>
    <n v="0"/>
    <s v="Compraventa de equipos para análisis genético y análisis de materiales para los laboratorios de la Subdirección del Laboratorio Aduanero (TGA, F, GEN, RAMMAN)"/>
    <s v="Compraventa"/>
    <x v="1"/>
    <s v="Fortalecimiento y dotación del Laboratorio Nacional de Aduanas"/>
    <s v="Sub Del Laboratorio Aduanero"/>
    <x v="5"/>
    <x v="0"/>
    <s v="Dirección de Gestión de Aduanas"/>
    <n v="100210168"/>
    <s v="Myriam Josefina Rincón Torres"/>
    <s v="Subdirectora"/>
    <s v="mrincont@dian.gov.co"/>
    <n v="6017428973"/>
    <s v="Pendiente"/>
    <s v="Segunda"/>
    <d v="2024-04-17T00:00:00"/>
    <d v="2024-05-22T00:00:00"/>
    <d v="2024-07-03T00:00:00"/>
    <d v="2024-07-10T00:00:00"/>
    <n v="35"/>
    <n v="42"/>
    <n v="77"/>
    <s v="Laboratorio de Aduanas fortalecido"/>
    <s v="Realizar los análisis de muestras de los distintos sectores de la producción, tomadas para control aduanero"/>
    <s v="13-10-00-000"/>
  </r>
  <r>
    <n v="118"/>
    <s v="41104600;41111700;41104500"/>
    <s v="Hornos de laboratorio y accesorios, Instrumentos y accesorios de visión y observación, , Estufas de laboratorio y accesorios_x000a__x000a_"/>
    <s v="Abril"/>
    <n v="120"/>
    <x v="3"/>
    <s v="Nación"/>
    <n v="120000000"/>
    <n v="120000000"/>
    <s v="No"/>
    <s v="N/A"/>
    <n v="0"/>
    <s v="Compraventa de equipos auxiliares para los laboratorios de la Subdirección del Laboratorio Aduanero"/>
    <s v="Compraventa"/>
    <x v="1"/>
    <s v="Fortalecimiento y dotación del Laboratorio Nacional de Aduanas"/>
    <s v="Sub Del Laboratorio Aduanero"/>
    <x v="5"/>
    <x v="0"/>
    <s v="Dirección de Gestión de Aduanas"/>
    <n v="100210168"/>
    <s v="Myriam Josefina Rincón Torres"/>
    <s v="Subdirectora"/>
    <s v="mrincont@dian.gov.co"/>
    <n v="6017428973"/>
    <s v="Pendiente"/>
    <s v="Primera"/>
    <d v="2024-03-06T00:00:00"/>
    <d v="2024-04-03T00:00:00"/>
    <d v="2024-04-17T00:00:00"/>
    <d v="2024-04-24T00:00:00"/>
    <n v="28"/>
    <n v="14"/>
    <n v="42"/>
    <s v="Laboratorio de Aduanas fortalecido"/>
    <s v="Realizar los análisis de muestras de los distintos sectores de la producción, tomadas para control aduanero"/>
    <s v="13-10-00-000"/>
  </r>
  <r>
    <n v="119"/>
    <s v="23121604;41104500;41102916"/>
    <s v="Maquinaria, equipo y accesorios para trabajo textil, Equipo de perforación, amoladura, corte, trituración y prensado para laboratorio, Equipo de histología"/>
    <s v="Abril"/>
    <n v="120"/>
    <x v="3"/>
    <s v="Nación"/>
    <n v="120000000"/>
    <n v="120000000"/>
    <s v="No"/>
    <s v="N/A"/>
    <n v="0"/>
    <s v="Compraventa de instrumentos y dispositivos para los laboratorios de la Subdirección del Laboratorio Aduanero"/>
    <s v="Compraventa"/>
    <x v="1"/>
    <s v="Fortalecimiento y dotación del Laboratorio Nacional de Aduanas"/>
    <s v="Sub Del Laboratorio Aduanero"/>
    <x v="5"/>
    <x v="0"/>
    <s v="Dirección de Gestión de Aduanas"/>
    <n v="100210168"/>
    <s v="Myriam Josefina Rincón Torres"/>
    <s v="Subdirectora"/>
    <s v="mrincont@dian.gov.co"/>
    <n v="6017428973"/>
    <s v="Pendiente"/>
    <s v="Quinta"/>
    <d v="2024-04-02T00:00:00"/>
    <d v="2024-04-30T00:00:00"/>
    <d v="2024-05-14T00:00:00"/>
    <d v="2024-05-21T00:00:00"/>
    <n v="28"/>
    <n v="14"/>
    <n v="42"/>
    <s v="Laboratorio de Aduanas fortalecido"/>
    <s v="Realizar los análisis de muestras de los distintos sectores de la producción, tomadas para control aduanero"/>
    <s v="13-10-00-000"/>
  </r>
  <r>
    <n v="120"/>
    <s v="80101505;80101509"/>
    <s v="Desarrollo de políticas u objetivos empresariales "/>
    <s v="Junio"/>
    <n v="120"/>
    <x v="5"/>
    <s v="Nación"/>
    <n v="500000000"/>
    <n v="500000000"/>
    <s v="No"/>
    <s v="N/A"/>
    <n v="0"/>
    <s v="Servicios de consultoría técnica especializada para el levantamiento de procesos y procedimientos para la certificación del Laboratorio de Informática Forense UAE – DIAN, bajo la ISO/IEC 17025/2017, conforme el CONPES 3957."/>
    <s v="Prestación de servicios"/>
    <x v="1"/>
    <s v="Implantación Plan Anual Antievasión Nacional"/>
    <s v="Sub de Apoyo en la Lucha contra el Delito Aduanero y Fisca"/>
    <x v="6"/>
    <x v="0"/>
    <s v="Dirección de Gestión de Fiscalización "/>
    <n v="100202211"/>
    <s v="Lina María Rodríguez Barón"/>
    <s v="Subdirectora"/>
    <s v="lrodriguezb4@dian.gov.co"/>
    <n v="6017428973"/>
    <s v="Pendiente"/>
    <s v="Tercera"/>
    <d v="2024-05-07T00:00:00"/>
    <d v="2024-06-20T00:00:00"/>
    <d v="2024-07-19T00:00:00"/>
    <d v="2024-07-30T00:00:00"/>
    <n v="44"/>
    <n v="29"/>
    <n v="73"/>
    <s v="Servicio de procesamiento de evidencia digital"/>
    <s v="Adquirir servicios de consultoría experta forense taci que apoye la estructuración de los peritajes forenses y manejo de herramientas tecnológicas en informática forense."/>
    <s v="13-10-00-000"/>
  </r>
  <r>
    <n v="121"/>
    <s v="43232300;43232605;43211500;43211900"/>
    <s v="Software de consultas y gestión de datos"/>
    <s v="Junio"/>
    <n v="120"/>
    <x v="5"/>
    <s v="Nación"/>
    <n v="1850000000"/>
    <n v="1850000000"/>
    <s v="No"/>
    <s v="N/A"/>
    <n v="0"/>
    <s v="Adquisición, instalación, configuración, servicios conexos y puesta en funcionamiento de una nueva solución de herramientas de hardware y software para el Centro de mando unificado para control aduanero."/>
    <s v="Compraventa"/>
    <x v="1"/>
    <s v="Implantación Plan Anual Antievasión Nacional"/>
    <s v="Sub de Gestión Fiscalización Aduanera"/>
    <x v="6"/>
    <x v="0"/>
    <s v="Dirección de Gestión de Fiscalización "/>
    <n v="100202211"/>
    <s v="Sandra Liliana Cadavid "/>
    <s v="Subdirectora"/>
    <s v="scadavido@dian.gov.co"/>
    <n v="6017428973"/>
    <s v="Pendiente"/>
    <s v="Primera"/>
    <d v="2024-04-05T00:00:00"/>
    <d v="2024-06-01T00:00:00"/>
    <d v="2024-06-24T00:00:00"/>
    <d v="2024-06-28T00:00:00"/>
    <n v="57"/>
    <n v="23"/>
    <n v="80"/>
    <s v="Servicio de procesamiento de evidencia digital"/>
    <s v="Adquirir herramientas de inteligencia de negocios."/>
    <s v="13-10-00-000"/>
  </r>
  <r>
    <n v="122"/>
    <s v="41115300 "/>
    <s v="Equipo de generación y medición de luz y ondas"/>
    <s v="Mayo"/>
    <n v="45"/>
    <x v="3"/>
    <s v="Nación"/>
    <n v="89900000"/>
    <n v="89900000"/>
    <s v="No"/>
    <s v="N/A"/>
    <n v="0"/>
    <s v="Adquisición de espectometros para el control Aduanero"/>
    <s v="Compraventa"/>
    <x v="1"/>
    <s v="Implantación Plan Anual Antievasión Nacional"/>
    <s v="Sub de Gestión Fiscalización Aduanera"/>
    <x v="6"/>
    <x v="0"/>
    <s v="Dirección de Gestión de Fiscalización "/>
    <n v="100202211"/>
    <s v="Sandra Liliana Cadavid "/>
    <s v="Subdirectora"/>
    <s v="scadavido@dian.gov.co"/>
    <n v="6017428973"/>
    <s v="Pendiente"/>
    <s v="Quinta"/>
    <d v="2024-05-24T00:00:00"/>
    <d v="2024-05-31T00:00:00"/>
    <d v="2024-06-20T00:00:00"/>
    <d v="2024-06-25T00:00:00"/>
    <n v="7"/>
    <n v="20"/>
    <n v="27"/>
    <s v="Servicio de procesamiento de evidencia digital"/>
    <s v="Recolectar y analizar la información derivadas de las acciones de fiscalización de la entidad."/>
    <s v="13-10-00-000"/>
  </r>
  <r>
    <n v="123"/>
    <s v="43212104;43212105;80161800;81112306"/>
    <s v="Impresoras de inyección de tinta; Impresoras láser; Servicios de alquiler o arrendamiento de equipo de oficina; Mantenimiento de impresoras"/>
    <s v="Marzo"/>
    <n v="45"/>
    <x v="1"/>
    <s v="Nación"/>
    <n v="122979000"/>
    <n v="122979000"/>
    <s v="No"/>
    <s v="N/A"/>
    <n v="0"/>
    <s v="Arriendo y mantenimiento de impresoras portátiles para las acciones de control en campo para favorecer los principios de eficacia y economía en la gestión administrativa través de Acuerdo Marco de Precios de CCE para la DIAN."/>
    <s v="Prestación de servicios"/>
    <x v="1"/>
    <s v="Implantación Plan Anual Antievasión Nacional"/>
    <s v="Sub de Gestión Fiscalización Aduanera"/>
    <x v="6"/>
    <x v="0"/>
    <s v="Dirección de Gestión de Fiscalización "/>
    <n v="100202211"/>
    <s v="Sandra Liliana Cadavid "/>
    <s v="Subdirectora"/>
    <s v="scadavido@dian.gov.co"/>
    <n v="6017428973"/>
    <s v="Pendiente"/>
    <s v="Segunda"/>
    <d v="2024-03-08T00:00:00"/>
    <d v="2024-03-15T00:00:00"/>
    <d v="2024-03-20T00:00:00"/>
    <d v="2024-05-05T00:00:00"/>
    <n v="7"/>
    <n v="5"/>
    <n v="12"/>
    <s v="Servicio de procesamiento de evidencia digital"/>
    <s v="Recolectar y analizar la información derivadas de las acciones de fiscalización de la entidad."/>
    <s v="13-10-00-000"/>
  </r>
  <r>
    <n v="124"/>
    <s v="81112101;43222640;43222628"/>
    <s v="Proveedores de servicio de internet psi; Punto de acceso inalámbrico; Módems "/>
    <s v="Marzo"/>
    <n v="210"/>
    <x v="4"/>
    <s v="Nación"/>
    <n v="60000000"/>
    <n v="60000000"/>
    <s v="No"/>
    <s v="N/A"/>
    <n v="0"/>
    <s v="Adquirir el servicio de internet portátil con dispositivo de conexión para las acciones de control de campo través de Acuerdo Marco de Precios de CCE para la DIAN."/>
    <s v="Prestación de servicios"/>
    <x v="1"/>
    <s v="Implantación Plan Anual Antievasión Nacional"/>
    <s v="Sub de Gestión Fiscalización Aduanera"/>
    <x v="6"/>
    <x v="0"/>
    <s v="Dirección de Gestión de Fiscalización "/>
    <n v="100202211"/>
    <s v="Sandra Liliana Cadavid "/>
    <s v="Subdirectora"/>
    <s v="scadavido@dian.gov.co"/>
    <n v="6017428973"/>
    <s v="Pendiente"/>
    <s v="Segunda"/>
    <d v="2024-03-08T00:00:00"/>
    <d v="2024-03-15T00:00:00"/>
    <d v="2024-03-20T00:00:00"/>
    <d v="2024-05-01T00:00:00"/>
    <n v="7"/>
    <n v="5"/>
    <n v="12"/>
    <s v="Servicio de procesamiento de evidencia digital"/>
    <s v="Recolectar y analizar la información derivadas de las acciones de fiscalización de la entidad."/>
    <s v="13-10-00-000"/>
  </r>
  <r>
    <n v="125"/>
    <s v="45121521;42294802"/>
    <s v="Cámaras de inspección; Endoscopios flexibles o accesorios o productos relacionados"/>
    <s v="Mayo"/>
    <n v="45"/>
    <x v="3"/>
    <s v="Nación"/>
    <n v="30000000"/>
    <n v="30000000"/>
    <s v="No"/>
    <s v="N/A"/>
    <n v="0"/>
    <s v="Adquisición de Cámaras de endoscopios de fibra óptica con un visualizador enfocable y de conexión inalámbrica a teléfono celular para obtener información en tiempo real durante la realización de las acciones de control en campo"/>
    <s v="Compraventa"/>
    <x v="1"/>
    <s v="Implantación Plan Anual Antievasión Nacional"/>
    <s v="Sub de Gestión Fiscalización Aduanera"/>
    <x v="6"/>
    <x v="0"/>
    <s v="Dirección de Gestión de Fiscalización "/>
    <n v="100202211"/>
    <s v="Sandra Liliana Cadavid "/>
    <s v="Subdirectora"/>
    <s v="scadavido@dian.gov.co"/>
    <n v="6017428973"/>
    <s v="Pendiente"/>
    <s v="Cuarta"/>
    <d v="2024-05-07T00:00:00"/>
    <d v="2024-05-20T00:00:00"/>
    <d v="2024-06-14T00:00:00"/>
    <d v="2024-06-21T00:00:00"/>
    <n v="13"/>
    <n v="25"/>
    <n v="38"/>
    <s v="Servicio de procesamiento de evidencia digital"/>
    <s v="Recolectar y analizar la información derivadas de las acciones de fiscalización de la entidad."/>
    <s v="13-10-00-000"/>
  </r>
  <r>
    <n v="126"/>
    <n v="43211704"/>
    <s v="Equipo de reconocimiento de billetes"/>
    <s v="Abril"/>
    <n v="45"/>
    <x v="3"/>
    <s v="Nación"/>
    <n v="3000000"/>
    <n v="3000000"/>
    <s v="No"/>
    <s v="N/A"/>
    <n v="0"/>
    <s v="Adquisición máquinas cuenta billetes como apoyo en las acciones de Fiscalización"/>
    <s v="Compraventa"/>
    <x v="1"/>
    <s v="Implantación Plan Anual Antievasión Nacional"/>
    <s v="Sub de Fiscalización Cambiaria"/>
    <x v="6"/>
    <x v="0"/>
    <s v="Dirección de Gestión de Fiscalización "/>
    <n v="100202211"/>
    <s v="Luz Angela Torres Rivera"/>
    <s v="Subdirectora"/>
    <s v="ltorresr@dian.gov.co"/>
    <n v="6017428973"/>
    <s v="Pendiente"/>
    <s v="Primera"/>
    <d v="2024-03-12T00:00:00"/>
    <d v="2024-04-01T00:00:00"/>
    <d v="2024-04-15T00:00:00"/>
    <d v="2024-04-19T00:00:00"/>
    <n v="20"/>
    <n v="14"/>
    <n v="34"/>
    <s v="Servicio de procesamiento de evidencia digital"/>
    <s v="Recolectar y analizar la información derivadas de las acciones de fiscalización de la entidad."/>
    <s v="13-10-00-000"/>
  </r>
  <r>
    <n v="127"/>
    <s v="45121516 "/>
    <s v="Cámaras grabadoras o video cámaras digitales"/>
    <s v="Abril"/>
    <n v="45"/>
    <x v="3"/>
    <s v="Nación"/>
    <n v="2400000"/>
    <n v="2400000"/>
    <s v="No"/>
    <s v="N/A"/>
    <n v="0"/>
    <s v="Leasing de máquinas de grabación y video como apoyo en las acciones de Fiscalización "/>
    <s v="Prestación de servicios"/>
    <x v="1"/>
    <s v="Implantación Plan Anual Antievasión Nacional"/>
    <s v="Sub de Fiscalización Cambiaria"/>
    <x v="6"/>
    <x v="0"/>
    <s v="Dirección de Gestión de Fiscalización "/>
    <n v="100202211"/>
    <s v="Luz Angela Torres Rivera"/>
    <s v="Subdirectora"/>
    <s v="ltorresr@dian.gov.co"/>
    <n v="6017428973"/>
    <s v="Pendiente"/>
    <s v="Tercera"/>
    <d v="2024-04-01T00:00:00"/>
    <d v="2024-04-19T00:00:00"/>
    <d v="2024-04-26T00:00:00"/>
    <d v="2024-04-30T00:00:00"/>
    <n v="18"/>
    <n v="7"/>
    <n v="25"/>
    <s v="Servicio de procesamiento de evidencia digital"/>
    <s v="Recolectar y analizar la información derivadas de las acciones de fiscalización de la entidad."/>
    <s v="13-10-00-000"/>
  </r>
  <r>
    <n v="128"/>
    <s v="43211509;80161800"/>
    <s v="Computadores de tableta; Servicios de alquiler o arrendamiento de equipo de oficina"/>
    <s v="Marzo"/>
    <n v="45"/>
    <x v="1"/>
    <s v="Nación"/>
    <n v="900000000"/>
    <n v="900000000"/>
    <s v="No"/>
    <s v="N/A"/>
    <n v="0"/>
    <s v="Arrendamiento de tablets para los registro de acciones de control que se efectúan por parte de la subdirección de fiscalización tributaria"/>
    <s v="Prestación de servicios"/>
    <x v="1"/>
    <s v="Implantación Plan Anual Antievasión Nacional"/>
    <s v="Sub de Gestión Fiscalización Tributaria"/>
    <x v="6"/>
    <x v="0"/>
    <s v="Dirección de Gestión de Fiscalización "/>
    <n v="100202211"/>
    <s v="Juan Oswaldo Manrique Camargo"/>
    <s v="Subdirector (E ) "/>
    <s v="jmanriquec@dian.gov.co"/>
    <n v="6016079999"/>
    <s v="Pendiente"/>
    <s v="Tercera"/>
    <d v="2024-03-01T00:00:00"/>
    <d v="2024-03-22T00:00:00"/>
    <d v="2024-03-27T00:00:00"/>
    <d v="2024-04-05T00:00:00"/>
    <n v="21"/>
    <n v="5"/>
    <n v="26"/>
    <s v="Servicio de procesamiento de evidencia digital"/>
    <s v="Recolectar y analizar la información derivadas de las acciones de fiscalización de la entidad."/>
    <s v="13-10-00-000"/>
  </r>
  <r>
    <n v="129"/>
    <n v="81161711"/>
    <s v="Servicios de Video Conferencias"/>
    <s v="Marzo"/>
    <n v="240"/>
    <x v="3"/>
    <s v="Nación"/>
    <n v="10000000"/>
    <n v="10000000"/>
    <s v="No"/>
    <s v="N/A"/>
    <n v="0"/>
    <s v="Realizar Campaña Digital De Reconocimiento Y Posicionamiento De Marca Defensoría En Canales Digitales"/>
    <s v="Prestación de servicios"/>
    <x v="0"/>
    <s v="N/A"/>
    <s v="Órgano Especial Defensor del Contribuyente y del Usuario Aduanero"/>
    <x v="7"/>
    <x v="0"/>
    <s v="Órgano Especial Defensor del Contribuyente y del Usuario Aduanero"/>
    <n v="100202203"/>
    <s v="Sonia Esther Osorio Vesga "/>
    <s v="Defensora Nacional"/>
    <s v="sosoriov@dian.go.co"/>
    <n v="3158846917"/>
    <s v="Pendiente"/>
    <s v="Primera"/>
    <d v="2024-02-01T00:00:00"/>
    <d v="2024-03-01T00:00:00"/>
    <d v="2024-04-01T00:00:00"/>
    <d v="2024-04-01T00:00:00"/>
    <n v="29"/>
    <n v="31"/>
    <n v="60"/>
    <s v="N/A"/>
    <s v="N/A"/>
    <s v="13-10-00-000"/>
  </r>
  <r>
    <n v="130"/>
    <n v="82101502"/>
    <s v="Publicidad y Afiches"/>
    <s v="Marzo"/>
    <n v="60"/>
    <x v="3"/>
    <s v="Nación"/>
    <n v="62400000"/>
    <n v="62400000"/>
    <s v="No"/>
    <s v="N/A"/>
    <n v="0"/>
    <s v="Adquisición de Material de Promoción y Divulgación en puesto de contacto y Eventos presenciales que realice la Defensoría"/>
    <s v="Compraventa"/>
    <x v="0"/>
    <s v="N/A"/>
    <s v="Órgano Especial Defensor del Contribuyente y del Usuario Aduanero"/>
    <x v="7"/>
    <x v="0"/>
    <s v="Órgano Especial Defensor del Contribuyente y del Usuario Aduanero"/>
    <n v="100202203"/>
    <s v="Sonia Esther Osorio Vesga "/>
    <s v="Defensora Nacional"/>
    <s v="sosoriov@dian.go.co"/>
    <n v="3158846917"/>
    <s v="Pendiente"/>
    <s v="Primera"/>
    <d v="2024-02-01T00:00:00"/>
    <d v="2024-03-01T00:00:00"/>
    <d v="2024-04-01T00:00:00"/>
    <d v="2024-04-01T00:00:00"/>
    <n v="29"/>
    <n v="31"/>
    <n v="60"/>
    <s v="N/A"/>
    <s v="N/A"/>
    <s v="13-10-00-000"/>
  </r>
  <r>
    <n v="131"/>
    <n v="53102710"/>
    <s v="Uniformes Corporativos"/>
    <s v="Marzo"/>
    <n v="60"/>
    <x v="3"/>
    <s v="Nación"/>
    <n v="5000000"/>
    <n v="5000000"/>
    <s v="No"/>
    <s v="N/A"/>
    <n v="0"/>
    <s v="Adquisición de prendas distintivas para Para Fortalecer La Identidad de la Defensoría del Contribuyente y del Usuario Aduanero"/>
    <s v="Compraventa"/>
    <x v="0"/>
    <s v="N/A"/>
    <s v="Órgano Especial Defensor del Contribuyente y del Usuario Aduanero"/>
    <x v="7"/>
    <x v="0"/>
    <s v="Órgano Especial Defensor del Contribuyente y del Usuario Aduanero"/>
    <n v="100202203"/>
    <s v="Sonia Esther Osorio Vesga "/>
    <s v="Defensora Nacional"/>
    <s v="sosoriov@dian.go.co"/>
    <n v="3158846917"/>
    <s v="Pendiente"/>
    <s v="Primera"/>
    <d v="2024-02-01T00:00:00"/>
    <d v="2024-03-01T00:00:00"/>
    <d v="2024-04-01T00:00:00"/>
    <d v="2024-04-01T00:00:00"/>
    <n v="29"/>
    <n v="31"/>
    <n v="60"/>
    <s v="N/A"/>
    <s v="N/A"/>
    <s v="13-10-00-000"/>
  </r>
  <r>
    <n v="132"/>
    <n v="81112501"/>
    <s v="Servicios de Licencia del Software del computador"/>
    <s v="Marzo"/>
    <n v="120"/>
    <x v="3"/>
    <s v="Nación"/>
    <n v="3294000"/>
    <n v="3294000"/>
    <s v="No"/>
    <s v="N/A"/>
    <n v="0"/>
    <s v="Adquisición de dos (2) Licencias de Software (1 de Suit Adobe y 1 Final Cut Pro y compra de tarjeta de memoria para cámara profesional)"/>
    <s v="Compraventa"/>
    <x v="0"/>
    <s v="N/A"/>
    <s v="Órgano Especial Defensor del Contribuyente y del Usuario Aduanero"/>
    <x v="7"/>
    <x v="0"/>
    <s v="Órgano Especial Defensor del Contribuyente y del Usuario Aduanero"/>
    <n v="100202203"/>
    <s v="Sonia Esther Osorio Vesga "/>
    <s v="Defensora Nacional"/>
    <s v="sosoriov@dian.go.co"/>
    <n v="3158846917"/>
    <s v="Pendiente"/>
    <s v="Primera"/>
    <d v="2024-02-01T00:00:00"/>
    <d v="2024-03-01T00:00:00"/>
    <d v="2024-04-01T00:00:00"/>
    <d v="2024-04-01T00:00:00"/>
    <n v="29"/>
    <n v="31"/>
    <n v="60"/>
    <s v="N/A"/>
    <s v="N/A"/>
    <s v="13-10-00-000"/>
  </r>
  <r>
    <n v="133"/>
    <n v="82131603"/>
    <s v="Servicios de Producción de Videos"/>
    <s v="Mayo"/>
    <n v="30"/>
    <x v="3"/>
    <s v="Nación"/>
    <n v="2750000"/>
    <n v="2750000"/>
    <s v="No"/>
    <s v="N/A"/>
    <n v="0"/>
    <s v="Realización de Video para el posicionamiento de la Defensoría del Contribuyente y del Usuario Aduanero"/>
    <s v="Prestación de servicios"/>
    <x v="0"/>
    <s v="N/A"/>
    <s v="Órgano Especial Defensor del Contribuyente y del Usuario Aduanero"/>
    <x v="7"/>
    <x v="0"/>
    <s v="Órgano Especial Defensor del Contribuyente y del Usuario Aduanero"/>
    <n v="100202203"/>
    <s v="Sonia Esther Osorio Vesga "/>
    <s v="Defensora Nacional"/>
    <s v="sosoriov@dian.go.co"/>
    <n v="3158846917"/>
    <s v="Pendiente"/>
    <s v="Primera"/>
    <d v="2024-04-01T00:00:00"/>
    <d v="2024-05-01T00:00:00"/>
    <d v="2024-06-04T00:00:00"/>
    <d v="2024-06-03T00:00:00"/>
    <n v="30"/>
    <n v="34"/>
    <n v="64"/>
    <s v="N/A"/>
    <s v="N/A"/>
    <s v="13-10-00-000"/>
  </r>
  <r>
    <n v="134"/>
    <n v="81112103"/>
    <s v="Servicios de Diseños de Sitios Web www"/>
    <s v="Mayo"/>
    <n v="90"/>
    <x v="3"/>
    <s v="Nación"/>
    <n v="10000000"/>
    <n v="10000000"/>
    <s v="No"/>
    <s v="N/A"/>
    <n v="0"/>
    <s v="Realización y Construcción de Pagina WEB de la Defensoría del Contribuyente y del Usuario Aduanero"/>
    <s v="Prestación de servicios"/>
    <x v="0"/>
    <s v="N/A"/>
    <s v="Órgano Especial Defensor del Contribuyente y del Usuario Aduanero"/>
    <x v="7"/>
    <x v="0"/>
    <s v="Órgano Especial Defensor del Contribuyente y del Usuario Aduanero"/>
    <n v="100202203"/>
    <s v="Sonia Esther Osorio Vesga "/>
    <s v="Defensora Nacional"/>
    <s v="sosoriov@dian.go.co"/>
    <n v="3158846917"/>
    <s v="Pendiente"/>
    <s v="Tercera"/>
    <d v="2024-04-01T00:00:00"/>
    <d v="2024-05-15T00:00:00"/>
    <d v="2024-06-04T00:00:00"/>
    <d v="2024-06-03T00:00:00"/>
    <n v="44"/>
    <n v="20"/>
    <n v="64"/>
    <s v="N/A"/>
    <s v="N/A"/>
    <s v="13-10-00-000"/>
  </r>
  <r>
    <n v="135"/>
    <n v="80141607"/>
    <s v="Gestión de Eventos "/>
    <s v="Marzo"/>
    <n v="300"/>
    <x v="0"/>
    <s v="Nación"/>
    <n v="10000000"/>
    <n v="10000000"/>
    <s v="No"/>
    <s v="N/A"/>
    <n v="0"/>
    <s v="Prestación de servicios profesionales para la Promoción y Divulgación de los deberes y derechos del contribuyente y el usuario aduanero"/>
    <s v="Prestación de Servicios Profesionales"/>
    <x v="0"/>
    <s v="N/A"/>
    <s v="Órgano Especial Defensor del Contribuyente y del Usuario Aduanero"/>
    <x v="7"/>
    <x v="0"/>
    <s v="Órgano Especial Defensor del Contribuyente y del Usuario Aduanero"/>
    <n v="100202203"/>
    <s v="Sonia Esther Osorio Vesga "/>
    <s v="Defensora Nacional"/>
    <s v="sosoriov@dian.go.co"/>
    <n v="3158846917"/>
    <s v="Pendiente"/>
    <s v="Primera"/>
    <d v="2024-02-01T00:00:00"/>
    <d v="2024-03-01T00:00:00"/>
    <d v="2024-04-01T00:00:00"/>
    <d v="2024-04-01T00:00:00"/>
    <n v="29"/>
    <n v="31"/>
    <n v="60"/>
    <s v="N/A"/>
    <s v="N/A"/>
    <s v="13-10-00-000"/>
  </r>
  <r>
    <n v="136"/>
    <n v="86101808"/>
    <s v="Servicios de formación de recursos humanos para el sector público"/>
    <s v="Febrero"/>
    <n v="304"/>
    <x v="5"/>
    <s v="Nación"/>
    <n v="3390000000"/>
    <n v="3390000000"/>
    <s v="No"/>
    <s v="N/A"/>
    <n v="0"/>
    <s v="Servicios de capacitación para servidores públicos de la UAE-DIAN, incluidas en el Plan Institucional de Capacitación PIC para la vigencia 2024"/>
    <s v="Prestación de servicios"/>
    <x v="0"/>
    <s v="N/A"/>
    <s v="Sub Escuela de Impuestos y Aduanas"/>
    <x v="8"/>
    <x v="0"/>
    <s v="Dirección de Gestión Corporativa"/>
    <n v="100151187"/>
    <s v="Olga Lucía Mora Aponte"/>
    <s v="Subdirectora"/>
    <s v="omoraa@dian.gov.co"/>
    <n v="6017427102"/>
    <s v="Pendiente"/>
    <s v="Segunda"/>
    <d v="2024-01-15T00:00:00"/>
    <d v="2024-02-16T00:00:00"/>
    <d v="2024-04-12T00:00:00"/>
    <d v="2024-04-19T00:00:00"/>
    <n v="32"/>
    <n v="56"/>
    <n v="88"/>
    <s v="N/A"/>
    <s v="N/A"/>
    <s v="13-10-00-000"/>
  </r>
  <r>
    <n v="137"/>
    <s v="86101808;86111604"/>
    <s v="Servicios de formación de recursos humanos para el sector público"/>
    <s v="Febrero"/>
    <n v="120"/>
    <x v="0"/>
    <s v="Nación"/>
    <n v="490000000"/>
    <n v="490000000"/>
    <s v="No"/>
    <s v="N/A"/>
    <n v="0"/>
    <s v="Prestación de servicios profesionales de capacitación para funcionarios  de la Dirección de Impuestos y Aduanas Nacionales UAE-DIAN, en herramientas tecnológicas que permitan dar soporte técnico y facilitar la ejecución de las políticas, planes, programas  y procesos de la Entidad."/>
    <s v="Prestación de servicios"/>
    <x v="0"/>
    <s v="N/A"/>
    <s v="Sub Escuela de Impuestos y Aduanas"/>
    <x v="8"/>
    <x v="0"/>
    <s v="Dirección de Gestión Corporativa"/>
    <n v="100151187"/>
    <s v="Olga Lucía Mora Aponte"/>
    <s v="Subdirectora"/>
    <s v="omoraa@dian.gov.co"/>
    <n v="6017427102"/>
    <s v="Pendiente"/>
    <s v="Segunda"/>
    <d v="2024-02-02T00:00:00"/>
    <d v="2024-02-16T00:00:00"/>
    <d v="2024-03-01T00:00:00"/>
    <d v="2024-03-08T00:00:00"/>
    <n v="14"/>
    <n v="14"/>
    <n v="28"/>
    <s v="N/A"/>
    <s v="N/A"/>
    <s v="13-10-00-000"/>
  </r>
  <r>
    <n v="138"/>
    <s v="86101808;86111604"/>
    <s v="Servicios de formación de recursos humanos para el sector público"/>
    <s v="Febrero"/>
    <n v="120"/>
    <x v="0"/>
    <s v="Nación"/>
    <n v="510000000"/>
    <n v="510000000"/>
    <s v="No"/>
    <s v="N/A"/>
    <n v="0"/>
    <s v="Servicios profesionales de capacitación en el desarrollo de cursos de formación en competencias  gerenciales,  liderazgo de equipos de trabajo y desarrollo del talento humano para funcionarios de la UAE-DIAN, para el  logro de los objetivos estratégicos de la Entidad."/>
    <s v="Prestación de servicios"/>
    <x v="0"/>
    <s v="N/A"/>
    <s v="Sub Escuela de Impuestos y Aduanas"/>
    <x v="8"/>
    <x v="0"/>
    <s v="Dirección de Gestión Corporativa"/>
    <n v="100151187"/>
    <s v="Olga Lucía Mora Aponte"/>
    <s v="Subdirectora"/>
    <s v="omoraa@dian.gov.co"/>
    <n v="6017427102"/>
    <s v="Pendiente"/>
    <s v="Primera"/>
    <d v="2024-01-26T00:00:00"/>
    <d v="2024-02-09T00:00:00"/>
    <d v="2024-02-23T00:00:00"/>
    <d v="2024-03-01T00:00:00"/>
    <n v="14"/>
    <n v="14"/>
    <n v="28"/>
    <s v="N/A"/>
    <s v="N/A"/>
    <s v="13-10-00-000"/>
  </r>
  <r>
    <n v="139"/>
    <n v="86101808"/>
    <s v="Servicios de formación de recursos humanos para el sector público"/>
    <s v="Febrero"/>
    <n v="120"/>
    <x v="0"/>
    <s v="Nación"/>
    <n v="43000000"/>
    <n v="43000000"/>
    <s v="No"/>
    <s v="N/A"/>
    <n v="0"/>
    <s v="Prestación de servicios profesionales especializados de capacitación a los funcionarios  de la Dirección de Impuestos y Aduanas Nacionales UAE-DIAN para  la implementación de nuevas soluciones de diseño y comunicación digital."/>
    <s v="Prestación de servicios"/>
    <x v="0"/>
    <s v="N/A"/>
    <s v="Sub Escuela de Impuestos y Aduanas"/>
    <x v="8"/>
    <x v="0"/>
    <s v="Dirección de Gestión Corporativa"/>
    <n v="100151187"/>
    <s v="Olga Lucía Mora Aponte"/>
    <s v="Subdirectora"/>
    <s v="omoraa@dian.gov.co"/>
    <n v="6017427102"/>
    <s v="Pendiente"/>
    <s v="Cuarta"/>
    <d v="2024-02-15T00:00:00"/>
    <d v="2024-02-29T00:00:00"/>
    <d v="2024-03-14T00:00:00"/>
    <d v="2024-03-20T00:00:00"/>
    <n v="14"/>
    <n v="14"/>
    <n v="28"/>
    <s v="N/A"/>
    <s v="N/A"/>
    <s v="13-10-00-000"/>
  </r>
  <r>
    <n v="140"/>
    <s v="43231500;81112501"/>
    <s v="Software funcional específico de la empresa"/>
    <s v="Febrero"/>
    <n v="60"/>
    <x v="0"/>
    <s v="Nación"/>
    <n v="72000000"/>
    <n v="72000000"/>
    <s v="No"/>
    <s v="N/A"/>
    <n v="0"/>
    <s v="Adquisición de licencias para la creación y modificación de contenidos didácticos de carácter pedagógico, en diferentes tipos de formato, como herramienta colaborativa en los procesos educativos a realizar por la Subdirección Escuela de Impuestos y Aduanas UAE DIAN."/>
    <s v="Compraventa"/>
    <x v="0"/>
    <s v="N/A"/>
    <s v="Sub Escuela de Impuestos y Aduanas"/>
    <x v="8"/>
    <x v="0"/>
    <s v="Dirección de Gestión Corporativa"/>
    <n v="100151187"/>
    <s v="Olga Lucía Mora Aponte"/>
    <s v="Subdirectora"/>
    <s v="omoraa@dian.gov.co"/>
    <n v="6017427102"/>
    <s v="Pendiente"/>
    <s v="Cuarta"/>
    <d v="2024-02-15T00:00:00"/>
    <d v="2024-02-29T00:00:00"/>
    <d v="2024-03-14T00:00:00"/>
    <d v="2024-03-20T00:00:00"/>
    <n v="14"/>
    <n v="14"/>
    <n v="28"/>
    <s v="N/A"/>
    <s v="N/A"/>
    <s v="13-10-00-000"/>
  </r>
  <r>
    <n v="141"/>
    <s v="86101808;86111701"/>
    <s v="Servicios de formación de recursos humanos para el sector público"/>
    <s v="Febrero"/>
    <n v="304"/>
    <x v="0"/>
    <s v="Nación"/>
    <n v="810000000"/>
    <n v="810000000"/>
    <s v="No"/>
    <s v="N/A"/>
    <n v="0"/>
    <s v="Servicios profesionales de capacitación en el idioma inglés con enfoque en temas aduaneros y fiscalización internacional, dirigido a los servidores de la UAE-DIAN."/>
    <s v="Prestación de servicios"/>
    <x v="0"/>
    <s v="N/A"/>
    <s v="Sub Escuela de Impuestos y Aduanas"/>
    <x v="8"/>
    <x v="0"/>
    <s v="Dirección de Gestión Corporativa"/>
    <n v="100151187"/>
    <s v="Olga Lucía Mora Aponte"/>
    <s v="Subdirectora"/>
    <s v="omoraa@dian.gov.co"/>
    <n v="6017427102"/>
    <s v="Pendiente"/>
    <s v="Primera"/>
    <d v="2024-01-26T00:00:00"/>
    <d v="2024-02-09T00:00:00"/>
    <d v="2024-02-23T00:00:00"/>
    <d v="2024-03-01T00:00:00"/>
    <n v="14"/>
    <n v="14"/>
    <n v="28"/>
    <s v="N/A"/>
    <s v="N/A"/>
    <s v="13-10-00-000"/>
  </r>
  <r>
    <n v="142"/>
    <n v="86111604"/>
    <s v="Educación para Empleados"/>
    <s v="Febrero"/>
    <n v="90"/>
    <x v="0"/>
    <s v="Nación"/>
    <n v="68500000"/>
    <n v="68500000"/>
    <s v="No"/>
    <s v="N/A"/>
    <n v="0"/>
    <s v="Prestación de servicios profesionales de capacitación para funcionarios de la Coordinación de la Cultura de la Contribución al curso Ética tributaria y ciudadanía fiscal CIAT – Tema Administración Tributaria."/>
    <s v="Prestación de servicios"/>
    <x v="0"/>
    <s v="N/A"/>
    <s v="Sub Escuela de Impuestos y Aduanas"/>
    <x v="8"/>
    <x v="0"/>
    <s v="Dirección de Gestión Corporativa"/>
    <n v="100151187"/>
    <s v="Olga Lucía Mora Aponte"/>
    <s v="Subdirectora"/>
    <s v="omoraa@dian.gov.co"/>
    <n v="6017427102"/>
    <s v="Pendiente"/>
    <s v="Primera"/>
    <d v="2024-01-26T00:00:00"/>
    <d v="2024-02-09T00:00:00"/>
    <d v="2024-02-23T00:00:00"/>
    <d v="2024-03-01T00:00:00"/>
    <n v="14"/>
    <n v="14"/>
    <n v="28"/>
    <s v="N/A"/>
    <s v="N/A"/>
    <s v="13-10-00-000"/>
  </r>
  <r>
    <n v="143"/>
    <n v="32101617"/>
    <s v="Tarjetas inteligentes"/>
    <s v="Agosto"/>
    <n v="90"/>
    <x v="3"/>
    <s v="Nación"/>
    <n v="80000000"/>
    <n v="80000000"/>
    <s v="No"/>
    <s v="N/A"/>
    <n v="0"/>
    <s v="Suministro de Certificados digitales “Función Pública”, con su correspondiente mecanismo de almacenamiento criptográfico y/o centralizado HSM (Hardware Security Module)"/>
    <s v="Suministro"/>
    <x v="0"/>
    <s v="N/A"/>
    <s v="Sub de Gestión de Recursos Financieros"/>
    <x v="8"/>
    <x v="0"/>
    <s v="Dirección de Gestión Corporativa"/>
    <n v="100151184"/>
    <s v="Daniel Gustavo Cáceres Mendoza"/>
    <s v="Subdirector"/>
    <s v="dcaceresm@dian.gov.co"/>
    <s v="6079800 902601"/>
    <s v="Pendiente"/>
    <s v="Segunda"/>
    <d v="2024-07-10T00:00:00"/>
    <d v="2024-08-15T00:00:00"/>
    <d v="2024-09-09T00:00:00"/>
    <d v="2024-09-09T00:00:00"/>
    <n v="36"/>
    <n v="25"/>
    <n v="61"/>
    <s v="N/A"/>
    <s v="N/A"/>
    <s v="13-10-00-000"/>
  </r>
  <r>
    <n v="144"/>
    <n v="81112306"/>
    <s v="Mantenimiento de impresoras"/>
    <s v="Enero"/>
    <n v="334"/>
    <x v="0"/>
    <s v="Nación"/>
    <n v="5300000"/>
    <n v="5300000"/>
    <s v="No"/>
    <s v="N/A"/>
    <n v="0"/>
    <s v="Mantenimiento preventivo y correctivo de  Impresora Carnés"/>
    <s v="Prestación de servicios"/>
    <x v="0"/>
    <s v="N/A"/>
    <s v="Sub de Gestión del Empleo Público"/>
    <x v="8"/>
    <x v="0"/>
    <s v="Dirección de Gestión Corporativa"/>
    <n v="100151185"/>
    <s v="Jaime Elkim Muñoz Riaño"/>
    <s v="Subdirector"/>
    <s v="jmunozr1@dian.gov.co"/>
    <n v="6086334005"/>
    <s v="Pendiente"/>
    <s v="Tercera"/>
    <d v="2024-01-15T00:00:00"/>
    <d v="2024-01-19T00:00:00"/>
    <d v="2024-02-01T00:00:00"/>
    <d v="2024-02-06T00:00:00"/>
    <n v="4"/>
    <n v="13"/>
    <n v="17"/>
    <s v="N/A"/>
    <s v="N/A"/>
    <s v="13-10-00-000"/>
  </r>
  <r>
    <n v="145"/>
    <n v="80141607"/>
    <s v="Gestión de Eventos"/>
    <s v="Mayo"/>
    <n v="180"/>
    <x v="0"/>
    <s v="Nación"/>
    <n v="7608619222"/>
    <n v="7608619222"/>
    <s v="No"/>
    <s v="N/A"/>
    <n v="0"/>
    <s v="Servicio de apoyo para la ejecución de las actividades establecidas por la DIAN en el programa de bienestar 2024"/>
    <s v="Prestación de servicios"/>
    <x v="0"/>
    <s v="N/A"/>
    <s v="Sub de Desarrollo del Talento Humano"/>
    <x v="8"/>
    <x v="0"/>
    <s v="Dirección de Gestión Corporativa"/>
    <n v="100151186"/>
    <s v="Diana Constanza Pérez Vargas"/>
    <s v="Subdirectora"/>
    <s v="dperezv@dian.gov.co"/>
    <s v="6079800 902310"/>
    <s v="Pendiente"/>
    <s v="Cuarta"/>
    <d v="2024-01-29T00:00:00"/>
    <d v="2024-04-25T00:00:00"/>
    <d v="2024-07-31T00:00:00"/>
    <d v="2024-08-07T00:00:00"/>
    <n v="87"/>
    <n v="97"/>
    <n v="184"/>
    <s v="N/A"/>
    <s v="N/A"/>
    <s v="13-10-00-000"/>
  </r>
  <r>
    <n v="146"/>
    <s v="93141808;93141810;93141811;53131701;56101507;56121000"/>
    <s v="Servicio comunitarios de empleo, equipo para masaje terapéutico, moviliario"/>
    <s v="Marzo"/>
    <n v="180"/>
    <x v="1"/>
    <s v="Nación"/>
    <n v="936000000"/>
    <n v="936000000"/>
    <s v="No"/>
    <s v="N/A"/>
    <n v="0"/>
    <s v="Dotación de elementos para las salas de estabilización emocional &quot;Armonízate&quot; para la Unidad Administrativa Especial – U.A.E DIAN – a Nivel Nacional."/>
    <s v="Compraventa"/>
    <x v="0"/>
    <s v="N/A"/>
    <s v="Sub de Desarrollo del Talento Humano"/>
    <x v="8"/>
    <x v="0"/>
    <s v="Dirección de Gestión Corporativa"/>
    <n v="100151186"/>
    <s v="Diana Constanza Pérez Vargas"/>
    <s v="Subdirectora"/>
    <s v="dperezv@dian.gov.co"/>
    <s v="6079800 902310"/>
    <s v="Pendiente"/>
    <s v="Segunda"/>
    <d v="2024-02-16T00:00:00"/>
    <d v="2024-03-15T00:00:00"/>
    <d v="2024-05-24T00:00:00"/>
    <d v="2024-05-31T00:00:00"/>
    <n v="28"/>
    <n v="70"/>
    <n v="98"/>
    <s v="N/A"/>
    <s v="N/A"/>
    <s v="13-10-00-000"/>
  </r>
  <r>
    <n v="147"/>
    <s v="93141808;93141810;93141811;56101507;56121000;52141501"/>
    <s v="Servicio comunitarios de empleo, moviliario,electrodomésticos"/>
    <s v="Marzo"/>
    <n v="180"/>
    <x v="1"/>
    <s v="Nación"/>
    <n v="75000000"/>
    <n v="75000000"/>
    <s v="No"/>
    <s v="N/A"/>
    <n v="0"/>
    <s v="Dotación de elementos para las Salas Amigas de la Unidad Administrativa Especial – U.A.E DIAN – a Nivel Nacional."/>
    <s v="Compraventa"/>
    <x v="0"/>
    <s v="N/A"/>
    <s v="Sub de Desarrollo del Talento Humano"/>
    <x v="8"/>
    <x v="0"/>
    <s v="Dirección de Gestión Corporativa"/>
    <n v="100151186"/>
    <s v="Diana Constanza Pérez Vargas"/>
    <s v="Subdirectora"/>
    <s v="dperezv@dian.gov.co"/>
    <s v="6079800 902310"/>
    <s v="Pendiente"/>
    <s v="Primera"/>
    <d v="2024-03-16T00:00:00"/>
    <d v="2024-04-06T00:00:00"/>
    <d v="2024-05-31T00:00:00"/>
    <d v="2024-06-28T00:00:00"/>
    <n v="21"/>
    <n v="55"/>
    <n v="76"/>
    <s v="N/A"/>
    <s v="N/A"/>
    <s v="13-10-00-000"/>
  </r>
  <r>
    <n v="148"/>
    <s v="85121700;85121700"/>
    <s v="Servicios de prestadores especialistas de servicios de salud "/>
    <s v="Marzo"/>
    <n v="240"/>
    <x v="2"/>
    <s v="Nación"/>
    <n v="1698000000"/>
    <n v="1698000000"/>
    <s v="No"/>
    <s v="N/A"/>
    <n v="0"/>
    <s v="Prestación de Servicios para el desarrollo del Programa de Medicina Preventiva y del Trabajo y apoyo a la implementación del Sistema de Gestión  de Seguridad Salud en el Trabajo."/>
    <s v="Prestación de servicios"/>
    <x v="0"/>
    <s v="N/A"/>
    <s v="Sub de Desarrollo del Talento Humano"/>
    <x v="8"/>
    <x v="0"/>
    <s v="Dirección de Gestión Corporativa"/>
    <n v="100151186"/>
    <s v="Diana Constanza Pérez Vargas"/>
    <s v="Subdirectora"/>
    <s v="dperezv@dian.gov.co"/>
    <s v="6079800 902310"/>
    <s v="Pendiente"/>
    <s v="Primera"/>
    <d v="2024-01-26T00:00:00"/>
    <d v="2024-03-01T00:00:00"/>
    <d v="2024-04-05T00:00:00"/>
    <d v="2024-04-12T00:00:00"/>
    <n v="35"/>
    <n v="35"/>
    <n v="70"/>
    <s v="N/A"/>
    <s v="N/A"/>
    <s v="13-10-00-000"/>
  </r>
  <r>
    <n v="149"/>
    <n v="46181500"/>
    <s v="Ropa de seguridad"/>
    <s v="Mayo"/>
    <n v="180"/>
    <x v="1"/>
    <s v="Nación"/>
    <n v="858000000"/>
    <n v="858000000"/>
    <s v="No"/>
    <s v="N/A"/>
    <n v="0"/>
    <s v="Adquisición de elementos de protección personal para los servidores públicos de la DIAN"/>
    <s v="Compraventa"/>
    <x v="0"/>
    <s v="N/A"/>
    <s v="Sub de Desarrollo del Talento Humano"/>
    <x v="8"/>
    <x v="0"/>
    <s v="Dirección de Gestión Corporativa"/>
    <n v="100151186"/>
    <s v="Diana Constanza Pérez Vargas"/>
    <s v="Subdirectora"/>
    <s v="dperezv@dian.gov.co"/>
    <s v="6079800 902310"/>
    <s v="Pendiente"/>
    <s v="Cuarta"/>
    <d v="2024-01-29T00:00:00"/>
    <d v="2024-04-25T00:00:00"/>
    <d v="2024-07-31T00:00:00"/>
    <d v="2024-08-07T00:00:00"/>
    <n v="87"/>
    <n v="97"/>
    <n v="184"/>
    <s v="N/A"/>
    <s v="N/A"/>
    <s v="13-10-00-000"/>
  </r>
  <r>
    <n v="150"/>
    <s v="46191601;46191506;72101516;42172001"/>
    <s v="Extintores"/>
    <s v="Mayo"/>
    <n v="60"/>
    <x v="4"/>
    <s v="Nación"/>
    <n v="536000000"/>
    <n v="536000000"/>
    <s v="No"/>
    <s v="N/A"/>
    <n v="0"/>
    <s v="Adquisición y mantenimiento de elementos para la atención, prevención y mitigación del riesgo y de emergencia"/>
    <s v="Prestación de servicios"/>
    <x v="0"/>
    <s v="N/A"/>
    <s v="Sub de Desarrollo del Talento Humano"/>
    <x v="8"/>
    <x v="0"/>
    <s v="Dirección de Gestión Corporativa"/>
    <n v="100151186"/>
    <s v="Diana Constanza Pérez Vargas"/>
    <s v="Subdirectora"/>
    <s v="dperezv@dian.gov.co"/>
    <s v="6079800 902310"/>
    <s v="Pendiente"/>
    <s v="Segunda"/>
    <d v="2024-04-19T00:00:00"/>
    <d v="2024-05-09T00:00:00"/>
    <d v="2024-05-23T00:00:00"/>
    <d v="2024-05-30T00:00:00"/>
    <n v="20"/>
    <n v="14"/>
    <n v="34"/>
    <s v="N/A"/>
    <s v="N/A"/>
    <s v="13-10-00-000"/>
  </r>
  <r>
    <n v="151"/>
    <s v="72151703;72101509;46191501;39111706;46171606"/>
    <s v="Servicio de instalación de sistemas de alarmas contra robo y detección de fuego"/>
    <s v="Julio"/>
    <n v="180"/>
    <x v="2"/>
    <s v="Nación"/>
    <n v="1563000000"/>
    <n v="1563000000"/>
    <s v="No"/>
    <s v="N/A"/>
    <n v="0"/>
    <s v="Adquisición instalación y puesta en marcha del sistema de detección y alarmas contra incendio en las sedes especificadas por la Entidad"/>
    <s v="Compraventa"/>
    <x v="0"/>
    <s v="N/A"/>
    <s v="Sub de Desarrollo del Talento Humano"/>
    <x v="8"/>
    <x v="0"/>
    <s v="Dirección de Gestión Corporativa"/>
    <n v="100151186"/>
    <s v="Diana Constanza Pérez Vargas"/>
    <s v="Subdirectora"/>
    <s v="dperezv@dian.gov.co"/>
    <s v="6079800 902310"/>
    <s v="Pendiente"/>
    <s v="Cuarta"/>
    <d v="2024-01-29T00:00:00"/>
    <d v="2024-04-25T00:00:00"/>
    <d v="2024-07-31T00:00:00"/>
    <d v="2024-08-07T00:00:00"/>
    <n v="87"/>
    <n v="97"/>
    <n v="184"/>
    <s v="N/A"/>
    <s v="N/A"/>
    <s v="13-10-00-000"/>
  </r>
  <r>
    <n v="152"/>
    <n v="85121700"/>
    <s v="Servicios de prestadores especialistas de servicios de salud"/>
    <s v="Marzo"/>
    <n v="240"/>
    <x v="0"/>
    <s v="Nación"/>
    <n v="107000000"/>
    <n v="107000000"/>
    <s v="No"/>
    <s v="N/A"/>
    <n v="0"/>
    <s v="Servicios de apoyo para asesoria integral del manejo documental de las historias clínicas ocupacionales"/>
    <s v="Prestación de servicios"/>
    <x v="0"/>
    <s v="N/A"/>
    <s v="Sub de Desarrollo del Talento Humano"/>
    <x v="8"/>
    <x v="0"/>
    <s v="Dirección de Gestión Corporativa"/>
    <n v="100151186"/>
    <s v="Diana Constanza Pérez Vargas"/>
    <s v="Subdirectora"/>
    <s v="dperezv@dian.gov.co"/>
    <s v="6079800 902310"/>
    <s v="Pendiente"/>
    <s v="Primera"/>
    <d v="2024-01-04T00:00:00"/>
    <d v="2024-01-10T00:00:00"/>
    <d v="2024-01-24T00:00:00"/>
    <d v="2024-01-31T00:00:00"/>
    <n v="6"/>
    <n v="14"/>
    <n v="20"/>
    <s v="N/A"/>
    <s v="N/A"/>
    <s v="13-10-00-000"/>
  </r>
  <r>
    <n v="153"/>
    <n v="85121700"/>
    <s v="Servicios de prestadores especialistas de servicios de salud"/>
    <s v="Marzo"/>
    <n v="240"/>
    <x v="2"/>
    <s v="Nación"/>
    <n v="154000000"/>
    <n v="154000000"/>
    <s v="No"/>
    <s v="N/A"/>
    <n v="0"/>
    <s v="Prestación de servicios profesionales para la asesoría integral del modelo de bienestar y Riesgos Psicosocial "/>
    <s v="Prestación de Servicios Profesionales"/>
    <x v="0"/>
    <s v="N/A"/>
    <s v="Sub de Desarrollo del Talento Humano"/>
    <x v="8"/>
    <x v="0"/>
    <s v="Dirección de Gestión Corporativa"/>
    <n v="100151186"/>
    <s v="Diana Constanza Pérez Vargas"/>
    <s v="Subdirectora"/>
    <s v="dperezv@dian.gov.co"/>
    <s v="6079800 902310"/>
    <s v="Pendiente"/>
    <s v="Primera"/>
    <d v="2024-01-04T00:00:00"/>
    <d v="2024-01-10T00:00:00"/>
    <d v="2024-01-24T00:00:00"/>
    <d v="2024-01-31T00:00:00"/>
    <n v="6"/>
    <n v="14"/>
    <n v="20"/>
    <s v="N/A"/>
    <s v="N/A"/>
    <s v="13-10-00-000"/>
  </r>
  <r>
    <n v="154"/>
    <n v="85121700"/>
    <s v="Servicios de prestadores especialistas de servicios de salud"/>
    <s v="Julio"/>
    <n v="180"/>
    <x v="2"/>
    <s v="Nación"/>
    <n v="493000000"/>
    <n v="493000000"/>
    <s v="No"/>
    <s v="N/A"/>
    <n v="0"/>
    <s v="Adquisición de Desfibriladores externos automáticos para las sedes de la Entidad a Nivel Nacional y mantenimiento de los que actualmente tiene la entidad"/>
    <s v="Compraventa"/>
    <x v="0"/>
    <s v="N/A"/>
    <s v="Sub de Desarrollo del Talento Humano"/>
    <x v="8"/>
    <x v="0"/>
    <s v="Dirección de Gestión Corporativa"/>
    <n v="100151186"/>
    <s v="Diana Constanza Pérez Vargas"/>
    <s v="Subdirectora"/>
    <s v="dperezv@dian.gov.co"/>
    <s v="6079800 902310"/>
    <s v="Pendiente"/>
    <s v="Primera"/>
    <d v="2024-01-29T00:00:00"/>
    <d v="2024-04-25T00:00:00"/>
    <d v="2024-07-31T00:00:00"/>
    <d v="2024-08-07T00:00:00"/>
    <n v="87"/>
    <n v="97"/>
    <n v="184"/>
    <s v="N/A"/>
    <s v="N/A"/>
    <s v="13-10-00-000"/>
  </r>
  <r>
    <n v="155"/>
    <n v="55121704"/>
    <s v="Señalización de seguridad"/>
    <s v="Julio"/>
    <n v="180"/>
    <x v="2"/>
    <s v="Nación"/>
    <n v="139000000"/>
    <n v="139000000"/>
    <s v="No"/>
    <s v="N/A"/>
    <n v="0"/>
    <s v="Adquisición de señaletica de emergencias para las sedes de la Entidad a Nivel Nacional"/>
    <s v="Compraventa"/>
    <x v="0"/>
    <s v="N/A"/>
    <s v="Sub de Desarrollo del Talento Humano"/>
    <x v="8"/>
    <x v="0"/>
    <s v="Dirección de Gestión Corporativa"/>
    <n v="100151186"/>
    <s v="Diana Constanza Pérez Vargas"/>
    <s v="Subdirectora"/>
    <s v="dperezv@dian.gov.co"/>
    <s v="6079800 902310"/>
    <s v="Pendiente"/>
    <s v="Primera"/>
    <d v="2024-01-04T00:00:00"/>
    <d v="2024-01-10T00:00:00"/>
    <d v="2024-01-24T00:00:00"/>
    <d v="2024-01-31T00:00:00"/>
    <n v="6"/>
    <n v="14"/>
    <n v="20"/>
    <s v="N/A"/>
    <s v="N/A"/>
    <s v="13-10-00-000"/>
  </r>
  <r>
    <n v="156"/>
    <n v="80111703"/>
    <s v="Servicios de preselección de hojas de vida o currículum vitae"/>
    <s v="Enero"/>
    <n v="300"/>
    <x v="0"/>
    <s v="Nación"/>
    <n v="228000000"/>
    <n v="228000000"/>
    <s v="No"/>
    <s v="N/A"/>
    <n v="0"/>
    <s v="Prestación de servicios profesionales para medir las competencias laborales conductuales o interpersonales para los servidores públicos de la DIAN"/>
    <s v="Prestación de Servicios Profesionales"/>
    <x v="0"/>
    <s v="N/A"/>
    <s v="Sub de Desarrollo del Talento Humano"/>
    <x v="8"/>
    <x v="0"/>
    <s v="Dirección de Gestión Corporativa"/>
    <n v="100151186"/>
    <s v="Diana Constanza Pérez Vargas"/>
    <s v="Subdirectora"/>
    <s v="dperezv@dian.gov.co"/>
    <s v="6079800 902310"/>
    <s v="Pendiente"/>
    <s v="Segunda"/>
    <d v="2024-01-04T00:00:00"/>
    <d v="2024-01-10T00:00:00"/>
    <d v="2024-01-24T00:00:00"/>
    <d v="2024-01-31T00:00:00"/>
    <n v="6"/>
    <n v="14"/>
    <n v="20"/>
    <s v="N/A"/>
    <s v="N/A"/>
    <s v="13-10-00-000"/>
  </r>
  <r>
    <n v="157"/>
    <s v="72154022;72101509"/>
    <s v="Servicio de instalación y mantenimiento de equipos hidráulicos"/>
    <s v="Mayo"/>
    <n v="210"/>
    <x v="3"/>
    <s v="Nación"/>
    <n v="100000000"/>
    <n v="100000000"/>
    <s v="No"/>
    <s v="N/A"/>
    <n v="0"/>
    <s v="Mantenimiento preventivo y correctivo con suministro de repuestos, accesorios e insumos, para lo equipos hidráulicos de las sedes de la entidad ubicadas en Bogotá D.C."/>
    <s v="Prestación de servicios"/>
    <x v="0"/>
    <s v="N/A"/>
    <s v="Sub Administrativa - Coord de Infraestructura"/>
    <x v="8"/>
    <x v="0"/>
    <s v="Dirección de Gestión Corporativa"/>
    <n v="100151190"/>
    <s v="Ligia Stella Artunduaga Pastrana"/>
    <s v="Subdirectora"/>
    <s v="Lartunduagap@dian.gov.co"/>
    <s v="6079800 901101"/>
    <s v="Pendiente"/>
    <s v="Primera"/>
    <d v="2024-03-04T00:00:00"/>
    <d v="2024-05-02T00:00:00"/>
    <d v="2024-05-23T00:00:00"/>
    <d v="2024-05-30T00:00:00"/>
    <n v="59"/>
    <n v="21"/>
    <n v="80"/>
    <s v="N/A"/>
    <s v="N/A"/>
    <s v="13-10-00-000"/>
  </r>
  <r>
    <n v="158"/>
    <s v="72101500;30171500"/>
    <s v="Servicios de apoyo para la construcción"/>
    <s v="Abril"/>
    <n v="180"/>
    <x v="3"/>
    <s v="Nación"/>
    <n v="64000000"/>
    <n v="64000000"/>
    <s v="No"/>
    <s v="N/A"/>
    <n v="0"/>
    <s v="Mantenimiento preventivo y correctivo con suministro de repuestos, accesorios e insumos, para las puertas automáticas instaladas en las sedes de la DIAN en la ciudad de Bogotá"/>
    <s v="Prestación de servicios"/>
    <x v="0"/>
    <s v="N/A"/>
    <s v="Sub Administrativa - Coord de Infraestructura"/>
    <x v="8"/>
    <x v="0"/>
    <s v="Dirección de Gestión Corporativa"/>
    <n v="100151190"/>
    <s v="Ligia Stella Artunduaga Pastrana"/>
    <s v="Subdirectora"/>
    <s v="Lartunduagap@dian.gov.co"/>
    <s v="6079800 901101"/>
    <s v="Pendiente"/>
    <s v="Segunda"/>
    <d v="2024-03-11T00:00:00"/>
    <d v="2024-04-08T00:00:00"/>
    <d v="2024-04-29T00:00:00"/>
    <d v="2024-05-06T00:00:00"/>
    <n v="28"/>
    <n v="21"/>
    <n v="49"/>
    <s v="N/A"/>
    <s v="N/A"/>
    <s v="13-10-00-000"/>
  </r>
  <r>
    <n v="159"/>
    <n v="72101506"/>
    <s v="Servicio de mantenimiento de ascensores"/>
    <s v="Febrero"/>
    <n v="300"/>
    <x v="0"/>
    <s v="Nación"/>
    <n v="95000000"/>
    <n v="95000000"/>
    <s v="No"/>
    <s v="N/A"/>
    <n v="0"/>
    <s v="Mantenimiento preventivo y/o correctivo con suministro de repuestos, accesorios e insumos para los ascensores marca THYSSENKRUPP de la U.A.E., Dirección de Impuestos y Aduanas DIAN, que están ubicados en las Sedes de las Direcciones Seccionales de las ciudades de Bucaramanga y Tuluá"/>
    <s v="Prestación de servicios"/>
    <x v="0"/>
    <s v="N/A"/>
    <s v="Sub Administrativa - Coord de Infraestructura"/>
    <x v="8"/>
    <x v="0"/>
    <s v="Dirección de Gestión Corporativa"/>
    <n v="100151190"/>
    <s v="Ligia Stella Artunduaga Pastrana"/>
    <s v="Subdirectora"/>
    <s v="Lartunduagap@dian.gov.co"/>
    <s v="6079800 901101"/>
    <s v="Pendiente"/>
    <s v="Primera"/>
    <d v="2024-01-15T00:00:00"/>
    <d v="2024-02-05T00:00:00"/>
    <d v="2024-02-12T00:00:00"/>
    <d v="2024-02-19T00:00:00"/>
    <n v="21"/>
    <n v="7"/>
    <n v="28"/>
    <s v="N/A"/>
    <s v="N/A"/>
    <s v="13-10-00-000"/>
  </r>
  <r>
    <n v="160"/>
    <n v="81141804"/>
    <s v="Servicio de inspección de equipos"/>
    <s v="Abril"/>
    <n v="180"/>
    <x v="3"/>
    <s v="Nación"/>
    <n v="45000000"/>
    <n v="45000000"/>
    <s v="No"/>
    <s v="N/A"/>
    <n v="0"/>
    <s v="Servicio de inspección y certificación para los ascensores y puertas automáticas de las sedes de la UAE-DIAN a nivel nacional."/>
    <s v="Prestación de servicios"/>
    <x v="0"/>
    <s v="N/A"/>
    <s v="Sub Administrativa - Coord de Infraestructura"/>
    <x v="8"/>
    <x v="0"/>
    <s v="Dirección de Gestión Corporativa"/>
    <n v="100151190"/>
    <s v="Ligia Stella Artunduaga Pastrana"/>
    <s v="Subdirectora"/>
    <s v="Lartunduagap@dian.gov.co"/>
    <s v="6079800 901101"/>
    <s v="Pendiente"/>
    <s v="Segunda"/>
    <d v="2024-03-11T00:00:00"/>
    <d v="2024-04-08T00:00:00"/>
    <d v="2024-04-29T00:00:00"/>
    <d v="2024-05-06T00:00:00"/>
    <n v="28"/>
    <n v="21"/>
    <n v="49"/>
    <s v="N/A"/>
    <s v="N/A"/>
    <s v="13-10-00-000"/>
  </r>
  <r>
    <n v="161"/>
    <n v="77101503"/>
    <s v="Análisis de indicadores ambientales"/>
    <s v="Abril"/>
    <n v="60"/>
    <x v="3"/>
    <s v="Nación"/>
    <n v="15000000"/>
    <n v="15000000"/>
    <s v="No"/>
    <s v="N/A"/>
    <n v="0"/>
    <s v="Contratar el servicio de caracterización de vertimientos de las aguas residuales domésticas y aguas residuales no domesticas (ARD y ARnD) correspondiente a las sedes de la Dirección de Impuestos y Aduanas Nacionales ubicadas en la ciudad de Bogotá D.C."/>
    <s v="Prestación de servicios"/>
    <x v="0"/>
    <s v="N/A"/>
    <s v="Sub Administrativa - Coord de Infraestructura"/>
    <x v="8"/>
    <x v="0"/>
    <s v="Dirección de Gestión Corporativa"/>
    <n v="100151190"/>
    <s v="Ligia Stella Artunduaga Pastrana"/>
    <s v="Subdirectora"/>
    <s v="Lartunduagap@dian.gov.co"/>
    <s v="6079800 901101"/>
    <s v="Pendiente"/>
    <s v="Segunda"/>
    <d v="2024-03-11T00:00:00"/>
    <d v="2024-04-08T00:00:00"/>
    <d v="2024-04-29T00:00:00"/>
    <d v="2024-05-06T00:00:00"/>
    <n v="28"/>
    <n v="21"/>
    <n v="49"/>
    <s v="N/A"/>
    <s v="N/A"/>
    <s v="13-10-00-000"/>
  </r>
  <r>
    <n v="162"/>
    <s v="15101505;78102101"/>
    <s v="Combustible Diésel; transporte de productos derivados del petróleo"/>
    <s v="Marzo"/>
    <n v="210"/>
    <x v="3"/>
    <s v="Nación"/>
    <n v="25000000"/>
    <n v="25000000"/>
    <s v="No"/>
    <s v="N/A"/>
    <n v="0"/>
    <s v="Suministro de combustible diésel (ACPM) con transporte y entrega en las direcciones definidas, para las plantas eléctricas de las sedes de la DIAN ubicadas en la ciudad de Bogotá."/>
    <s v="Suministro"/>
    <x v="0"/>
    <s v="N/A"/>
    <s v="Sub Administrativa - Coord de Infraestructura"/>
    <x v="8"/>
    <x v="0"/>
    <s v="Dirección de Gestión Corporativa"/>
    <n v="100151190"/>
    <s v="Ligia Stella Artunduaga Pastrana"/>
    <s v="Subdirectora"/>
    <s v="Lartunduagap@dian.gov.co"/>
    <s v="6079800 901101"/>
    <s v="Pendiente"/>
    <s v="Tercera"/>
    <d v="2024-02-19T00:00:00"/>
    <d v="2024-03-18T00:00:00"/>
    <d v="2024-04-09T00:00:00"/>
    <d v="2024-04-16T00:00:00"/>
    <n v="28"/>
    <n v="22"/>
    <n v="50"/>
    <s v="N/A"/>
    <s v="N/A"/>
    <s v="13-10-00-000"/>
  </r>
  <r>
    <n v="163"/>
    <n v="80131500"/>
    <s v="Alquiler y arrendamiento de propiedades o edificaciones"/>
    <s v="Enero"/>
    <n v="360"/>
    <x v="0"/>
    <s v="Nación"/>
    <n v="8500000000"/>
    <n v="8500000000"/>
    <s v="No"/>
    <s v="N/A"/>
    <n v="0"/>
    <s v="Arrendamiento de un inmueble incluidos bienes muebles, usos directos, conexos, parqueaderos y demás servicios necesarios para el funcionamiento de la Dirección Operativa de Grandes Contribuyentes de la UAE-DIAN"/>
    <s v="Arrendamiento"/>
    <x v="0"/>
    <s v="N/A"/>
    <s v="Sub Administrativa - Coord de Infraestructura"/>
    <x v="8"/>
    <x v="0"/>
    <s v="Dirección de Gestión Corporativa"/>
    <n v="100151190"/>
    <s v="Ligia Stella Artunduaga Pastrana"/>
    <s v="Subdirectora"/>
    <s v="Lartunduagap@dian.gov.co"/>
    <s v="6079800 901101"/>
    <s v="Pendiente"/>
    <s v="Cuarta"/>
    <d v="2024-01-04T00:00:00"/>
    <d v="2024-01-25T00:00:00"/>
    <d v="2024-02-06T00:00:00"/>
    <d v="2024-02-09T00:00:00"/>
    <n v="21"/>
    <n v="12"/>
    <n v="33"/>
    <s v="N/A"/>
    <s v="N/A"/>
    <s v="13-10-00-000"/>
  </r>
  <r>
    <n v="164"/>
    <s v="72101507;72121103"/>
    <s v="Servicio de mantenimiento de edificios"/>
    <s v="Marzo"/>
    <n v="180"/>
    <x v="3"/>
    <s v="Nación"/>
    <n v="100000000"/>
    <n v="100000000"/>
    <s v="No"/>
    <s v="N/A"/>
    <n v="0"/>
    <s v="Realizar a precios unitarios fijos para el mantenimiento de redes de aguas lluvias , de las bodegas de la DIAN, ubicadas en la ciudad de Bogotá D.C. ( bodegas de Álamos, bodega Almacén y bodega Arsec)."/>
    <s v="Prestación de servicios"/>
    <x v="0"/>
    <s v="N/A"/>
    <s v="Sub Administrativa - Coord de Infraestructura"/>
    <x v="8"/>
    <x v="0"/>
    <s v="Dirección de Gestión Corporativa"/>
    <n v="100151190"/>
    <s v="Ligia Stella Artunduaga Pastrana"/>
    <s v="Subdirectora"/>
    <s v="Lartunduagap@dian.gov.co"/>
    <s v="6079800 901101"/>
    <s v="Pendiente"/>
    <s v="Segunda"/>
    <d v="2024-02-12T00:00:00"/>
    <d v="2024-03-11T00:00:00"/>
    <d v="2024-04-01T00:00:00"/>
    <d v="2024-04-08T00:00:00"/>
    <n v="28"/>
    <n v="21"/>
    <n v="49"/>
    <s v="N/A"/>
    <s v="N/A"/>
    <s v="13-10-00-000"/>
  </r>
  <r>
    <n v="165"/>
    <s v="70111503;70151500;70151900"/>
    <s v="Servicios de reporte ambiental"/>
    <s v="Abril"/>
    <n v="180"/>
    <x v="3"/>
    <s v="Nación"/>
    <n v="25000000"/>
    <n v="25000000"/>
    <s v="No"/>
    <s v="N/A"/>
    <n v="0"/>
    <s v="Tratamiento silvicultural, tala, poda y pago de compensación para los ejemplares arbóreos ubicados en sede de la Subdirección de la Escuela de la Dian en la ciudad de Bogotá"/>
    <s v="Prestación de servicios"/>
    <x v="0"/>
    <s v="N/A"/>
    <s v="Sub Administrativa - Coord de Infraestructura"/>
    <x v="8"/>
    <x v="0"/>
    <s v="Dirección de Gestión Corporativa"/>
    <n v="100151190"/>
    <s v="Ligia Stella Artunduaga Pastrana"/>
    <s v="Subdirectora"/>
    <s v="Lartunduagap@dian.gov.co"/>
    <s v="6079800 901101"/>
    <s v="Pendiente"/>
    <s v="Segunda"/>
    <d v="2024-03-11T00:00:00"/>
    <d v="2024-04-08T00:00:00"/>
    <d v="2024-04-29T00:00:00"/>
    <d v="2024-05-06T00:00:00"/>
    <n v="28"/>
    <n v="21"/>
    <n v="49"/>
    <s v="N/A"/>
    <s v="N/A"/>
    <s v="13-10-00-000"/>
  </r>
  <r>
    <n v="166"/>
    <s v="43223307;43222612"/>
    <s v="Caja de cables para sistema de red"/>
    <s v="Abril"/>
    <n v="60"/>
    <x v="3"/>
    <s v="Nación"/>
    <n v="137000000"/>
    <n v="137000000"/>
    <s v="No"/>
    <s v="N/A"/>
    <n v="0"/>
    <s v="Adquirir accesorios materiales e insumos de cableado estructurado, insumos requeridos para el uso de la Entidad en el nivel central"/>
    <s v="Compraventa"/>
    <x v="0"/>
    <s v="N/A"/>
    <s v="Sub Administrativa - Coord de Infraestructura"/>
    <x v="8"/>
    <x v="0"/>
    <s v="Dirección de Gestión Corporativa"/>
    <n v="100151190"/>
    <s v="Ligia Stella Artunduaga Pastrana"/>
    <s v="Subdirectora"/>
    <s v="Lartunduagap@dian.gov.co"/>
    <s v="6079800 901101"/>
    <s v="Pendiente"/>
    <s v="Segunda"/>
    <d v="2024-03-11T00:00:00"/>
    <d v="2024-04-08T00:00:00"/>
    <d v="2024-04-29T00:00:00"/>
    <d v="2024-05-06T00:00:00"/>
    <n v="28"/>
    <n v="21"/>
    <n v="49"/>
    <s v="N/A"/>
    <s v="N/A"/>
    <s v="13-10-00-000"/>
  </r>
  <r>
    <n v="167"/>
    <n v="72153209"/>
    <s v="Impermeabilización "/>
    <s v="Abril"/>
    <n v="120"/>
    <x v="2"/>
    <s v="Nación"/>
    <n v="300000000"/>
    <n v="300000000"/>
    <s v="No"/>
    <s v="N/A"/>
    <n v="0"/>
    <s v="Realizar a precios unitarios fijos las obras para la impermeabilización de la plazoleta en el edificio de la Alpujarra - Medellín"/>
    <s v="Obra"/>
    <x v="0"/>
    <s v="N/A"/>
    <s v="Sub Administrativa - Coord de Infraestructura"/>
    <x v="8"/>
    <x v="0"/>
    <s v="Dirección de Gestión Corporativa"/>
    <n v="100151190"/>
    <s v="Ligia Stella Artunduaga Pastrana"/>
    <s v="Subdirectora"/>
    <s v="Lartunduagap@dian.gov.co"/>
    <s v="6079800 901101"/>
    <s v="Pendiente"/>
    <s v="Segunda"/>
    <d v="2024-03-04T00:00:00"/>
    <d v="2024-04-08T00:00:00"/>
    <d v="2024-05-27T00:00:00"/>
    <d v="2024-06-03T00:00:00"/>
    <n v="35"/>
    <n v="49"/>
    <n v="84"/>
    <s v="N/A"/>
    <s v="N/A"/>
    <s v="13-10-00-000"/>
  </r>
  <r>
    <n v="168"/>
    <n v="95121802"/>
    <s v="Subestación"/>
    <s v="Mayo"/>
    <n v="180"/>
    <x v="2"/>
    <s v="Nación"/>
    <n v="900000000"/>
    <n v="900000000"/>
    <s v="No"/>
    <s v="N/A"/>
    <n v="0"/>
    <s v="Adecuación y modernización de la Subestación Eléctrica de la Dirección Seccional de Santa Marta"/>
    <s v="Prestación de servicios"/>
    <x v="0"/>
    <s v="N/A"/>
    <s v="Sub Administrativa - Coord de Infraestructura"/>
    <x v="8"/>
    <x v="0"/>
    <s v="Dirección de Gestión Corporativa"/>
    <n v="100151190"/>
    <s v="Ligia Stella Artunduaga Pastrana"/>
    <s v="Subdirectora"/>
    <s v="Lartunduagap@dian.gov.co"/>
    <s v="6079800 901101"/>
    <s v="Pendiente"/>
    <s v="Segunda"/>
    <d v="2024-04-01T00:00:00"/>
    <d v="2024-05-06T00:00:00"/>
    <d v="2024-06-24T00:00:00"/>
    <d v="2024-07-01T00:00:00"/>
    <n v="35"/>
    <n v="49"/>
    <n v="84"/>
    <s v="N/A"/>
    <s v="N/A"/>
    <s v="13-10-00-000"/>
  </r>
  <r>
    <n v="169"/>
    <n v="80131500"/>
    <s v="Alquiler y arrendamiento de propiedades o edificaciones"/>
    <s v="Enero"/>
    <n v="360"/>
    <x v="0"/>
    <s v="Nación"/>
    <n v="21000000000"/>
    <n v="21000000000"/>
    <s v="No"/>
    <s v="N/A"/>
    <n v="0"/>
    <s v="Arrendamiento de dos inmuebles, incluidos muebles, usos directos, conexos, parqueaderos y demás servicios necesarios para el funcionamiento de la Dirección de Impuestos de Bogotá de la UAE DIAN."/>
    <s v="Arrendamiento"/>
    <x v="0"/>
    <s v="N/A"/>
    <s v="Dirección Secc de Impuestos de Bogotá"/>
    <x v="9"/>
    <x v="1"/>
    <s v="Dirección Seccional de Impuestos de Bogotá"/>
    <n v="132257201"/>
    <s v="Janeth Teresa Serrano Bermonth"/>
    <s v="Directora Seccional"/>
    <s v="jserranob2@dian.gov.co"/>
    <n v="6016079999"/>
    <s v="Pendiente"/>
    <s v="Cuarta"/>
    <d v="2024-01-04T00:00:00"/>
    <d v="2024-01-25T00:00:00"/>
    <d v="2024-02-06T00:00:00"/>
    <d v="2024-02-09T00:00:00"/>
    <n v="21"/>
    <n v="12"/>
    <n v="33"/>
    <s v="N/A"/>
    <s v="N/A"/>
    <s v="13-10-00-132"/>
  </r>
  <r>
    <n v="170"/>
    <n v="80131802"/>
    <s v="Servicios de avalúo de inmuebles"/>
    <s v="Abril"/>
    <n v="180"/>
    <x v="0"/>
    <s v="Nación"/>
    <n v="400000000"/>
    <n v="400000000"/>
    <s v="No"/>
    <s v="N/A"/>
    <n v="0"/>
    <s v="Prestar el servicio de Avaluo para los bienes inmuebles propiedad de la UAE-DIAN a nivel nacional"/>
    <s v="Interadministrativo"/>
    <x v="0"/>
    <s v="N/A"/>
    <s v="Sub Administrativa - Coord de Infraestructura"/>
    <x v="8"/>
    <x v="0"/>
    <s v="Dirección de Gestión Corporativa"/>
    <n v="100151190"/>
    <s v="Ligia Stella Artunduaga Pastrana"/>
    <s v="Subdirectora Administrativa"/>
    <s v="Lartunduagap@dian.gov.co"/>
    <s v="6079800 901103"/>
    <s v="Pendiente"/>
    <s v="Segunda"/>
    <d v="2024-03-01T00:00:00"/>
    <d v="2024-04-15T00:00:00"/>
    <d v="2024-04-30T00:00:00"/>
    <d v="2024-05-01T00:00:00"/>
    <n v="45"/>
    <n v="15"/>
    <n v="60"/>
    <s v="N/A"/>
    <s v="N/A"/>
    <s v="13-10-00-000"/>
  </r>
  <r>
    <n v="171"/>
    <n v="30171504"/>
    <s v="Puertas de madera"/>
    <s v="Febrero"/>
    <n v="60"/>
    <x v="3"/>
    <s v="Nación"/>
    <n v="130000000"/>
    <n v="130000000"/>
    <s v="No"/>
    <s v="N/A"/>
    <n v="0"/>
    <s v="Adquisicion e Instalacion de Puertas en la infraestructura fisica de la Direccion seccional de aduanas de Barranquilla"/>
    <s v="Compraventa"/>
    <x v="0"/>
    <s v="N/A"/>
    <s v="Sub Administrativa - Coord de Infraestructura"/>
    <x v="8"/>
    <x v="0"/>
    <s v="Dirección de Gestión Corporativa"/>
    <n v="100151190"/>
    <s v="Ligia Stella Artunduaga Pastrana"/>
    <s v="Subdirectora Administrativa"/>
    <s v="Lartunduagap@dian.gov.co"/>
    <s v="6079800 901103"/>
    <s v="Pendiente"/>
    <s v="Segunda"/>
    <d v="2024-02-01T00:00:00"/>
    <d v="2024-02-15T00:00:00"/>
    <d v="2024-03-30T00:00:00"/>
    <d v="2024-04-01T00:00:00"/>
    <n v="14"/>
    <n v="44"/>
    <n v="58"/>
    <s v="N/A"/>
    <s v="N/A"/>
    <s v="13-10-00-000"/>
  </r>
  <r>
    <n v="172"/>
    <s v="72101507;72121103"/>
    <s v="Servicio de mantenimiento de edificios"/>
    <s v="Abril"/>
    <n v="120"/>
    <x v="2"/>
    <s v="Nación"/>
    <n v="1300000000"/>
    <n v="1300000000"/>
    <s v="No"/>
    <s v="N/A"/>
    <n v="0"/>
    <s v="Realizar a precios unitarios fijos las obras de adecuación y mantenimiento de la infraestructura fisica de los pisos 11, 12 y 13 del edificio SENDAS en Nicel Central de la UAE-DIAN"/>
    <s v="Obra"/>
    <x v="0"/>
    <s v="N/A"/>
    <s v="Sub Administrativa - Coord de Infraestructura"/>
    <x v="8"/>
    <x v="0"/>
    <s v="Dirección de Gestión Corporativa"/>
    <n v="100151190"/>
    <s v="Ligia Stella Artunduaga Pastrana"/>
    <s v="Subdirectora Administrativa"/>
    <s v="Lartunduagap@dian.gov.co"/>
    <s v="6079800 901101"/>
    <s v="Pendiente"/>
    <s v="Segunda"/>
    <d v="2024-03-11T00:00:00"/>
    <d v="2024-04-08T00:00:00"/>
    <d v="2024-04-29T00:00:00"/>
    <d v="2024-05-06T00:00:00"/>
    <n v="28"/>
    <n v="21"/>
    <n v="49"/>
    <s v="N/A"/>
    <s v="N/A"/>
    <s v="13-10-00-000"/>
  </r>
  <r>
    <n v="173"/>
    <s v="72151502;81101701_x000a_"/>
    <s v="Servicios de Sistemas eléctricos"/>
    <s v="Febrero"/>
    <n v="180"/>
    <x v="5"/>
    <s v="Nación"/>
    <n v="2200000000"/>
    <n v="2200000000"/>
    <s v="No"/>
    <s v="N/A"/>
    <n v="0"/>
    <s v="Realizar a precios unitarios fijos las obras para la instalación y puesta en funcionamiento de paneles solares fotovoltaicos para la autogeneración de energía mediante sistemas ON-GRID con fuentes FNCER en los edificios de las Direcciones Seccionales de Aduanas e Impuestos de la UAE-DIAN en la ciudad de Cartagena, Bolivar."/>
    <s v="Obra"/>
    <x v="1"/>
    <s v="Mantenimiento y Adecuación de la  Infraestructura Física de la Dirección de  Impuestos y Aduanas Nacionales a Nivel Nacional"/>
    <s v="Sub Administrativa - Coord de Infraestructura"/>
    <x v="8"/>
    <x v="0"/>
    <s v="Dirección de Gestión Corporativa"/>
    <n v="100151190"/>
    <s v="Ligia Stella Artunduaga Pastrana"/>
    <s v="Subdirectora"/>
    <s v="Lartunduagap@dian.gov.co"/>
    <s v="6079800 901101"/>
    <s v="Pendiente"/>
    <s v="Tercera"/>
    <d v="2024-01-19T00:00:00"/>
    <d v="2024-02-23T00:00:00"/>
    <d v="2024-04-19T00:00:00"/>
    <d v="2024-04-26T00:00:00"/>
    <n v="35"/>
    <n v="56"/>
    <n v="91"/>
    <s v="Sedes Mantenidas"/>
    <s v="Elaborar y ejecutar el plan de mantenimientos"/>
    <s v="13-10-00-000"/>
  </r>
  <r>
    <n v="174"/>
    <s v="80101500;80101600;81101500;81101600;81101700"/>
    <s v="Servicios de consultoría de negocios y administración corporativa"/>
    <s v="Febrero"/>
    <n v="180"/>
    <x v="6"/>
    <s v="Nación"/>
    <n v="220000000"/>
    <n v="220000000"/>
    <s v="No"/>
    <s v="N/A"/>
    <n v="0"/>
    <s v="Servicio de interventoría técnica, administrativa, financiera, ambiental, contable y jurídica sobre las obras de instalación y puesta en funcionamiento de paneles solares fotovoltaicos en la ciudad de Cartagena"/>
    <s v="Prestación de servicios"/>
    <x v="1"/>
    <s v="Mantenimiento y Adecuación de la  Infraestructura Física de la Dirección de  Impuestos y Aduanas Nacionales a Nivel Nacional"/>
    <s v="Sub Administrativa - Coord de Infraestructura"/>
    <x v="8"/>
    <x v="0"/>
    <s v="Dirección de Gestión Corporativa"/>
    <n v="100151190"/>
    <s v="Ligia Stella Artunduaga Pastrana"/>
    <s v="Subdirectora"/>
    <s v="Lartunduagap@dian.gov.co"/>
    <s v="6079800 901101"/>
    <s v="Pendiente"/>
    <s v="Tercera"/>
    <d v="2024-01-19T00:00:00"/>
    <d v="2024-02-23T00:00:00"/>
    <d v="2024-04-12T00:00:00"/>
    <d v="2024-04-19T00:00:00"/>
    <n v="35"/>
    <n v="49"/>
    <n v="84"/>
    <s v="Sedes Mantenidas"/>
    <s v="Realizar la interventoría y/o supervisión"/>
    <s v="13-10-00-000"/>
  </r>
  <r>
    <n v="177"/>
    <s v="72101507;72121103"/>
    <s v="Servicio de mantenimiento de edificios"/>
    <s v="Febrero"/>
    <n v="180"/>
    <x v="2"/>
    <s v="Nación"/>
    <n v="1200000000"/>
    <n v="1200000000"/>
    <s v="No"/>
    <s v="N/A"/>
    <n v="0"/>
    <s v="Realizar a precio unitarios fijos las obras de adecuación y mantenimiento de la Dirección de Aduanas e impuestos de Cartagena"/>
    <s v="Obra"/>
    <x v="1"/>
    <s v="Mantenimiento y Adecuación de la  Infraestructura Física de la Dirección de  Impuestos y Aduanas Nacionales a Nivel Nacional"/>
    <s v="Sub Administrativa - Coord de Infraestructura"/>
    <x v="8"/>
    <x v="0"/>
    <s v="Dirección de Gestión Corporativa"/>
    <n v="100151190"/>
    <s v="Ligia Stella Artunduaga Pastrana"/>
    <s v="Subdirectora"/>
    <s v="Lartunduagap@dian.gov.co"/>
    <s v="6079800 901101"/>
    <s v="Pendiente"/>
    <s v="Tercera"/>
    <d v="2024-01-19T00:00:00"/>
    <d v="2024-02-23T00:00:00"/>
    <d v="2024-04-12T00:00:00"/>
    <d v="2024-04-22T00:00:00"/>
    <n v="35"/>
    <n v="49"/>
    <n v="84"/>
    <s v="Sedes Mantenidas"/>
    <s v="Elaborar y ejecutar el plan de mantenimientos"/>
    <s v="13-10-00-000"/>
  </r>
  <r>
    <n v="178"/>
    <s v="72101507;72121103"/>
    <s v="Servicio de mantenimiento de edificios"/>
    <s v="Febrero"/>
    <n v="180"/>
    <x v="5"/>
    <s v="Nación"/>
    <n v="2200000000"/>
    <n v="2200000000"/>
    <s v="No"/>
    <s v="N/A"/>
    <n v="0"/>
    <s v="Realizar a precio unitarios fijos las obras de adecuación y mantenimiento del edificio Hamburgo - sede de Aduanas Barranquilla"/>
    <s v="Obra"/>
    <x v="1"/>
    <s v="Mantenimiento y Adecuación de la  Infraestructura Física de la Dirección de  Impuestos y Aduanas Nacionales a Nivel Nacional"/>
    <s v="Sub Administrativa - Coord de Infraestructura"/>
    <x v="8"/>
    <x v="0"/>
    <s v="Dirección de Gestión Corporativa"/>
    <n v="100151190"/>
    <s v="Ligia Stella Artunduaga Pastrana"/>
    <s v="Subdirectora"/>
    <s v="Lartunduagap@dian.gov.co"/>
    <s v="6079800 901101"/>
    <s v="Pendiente"/>
    <s v="Tercera"/>
    <d v="2024-01-19T00:00:00"/>
    <d v="2024-02-23T00:00:00"/>
    <d v="2024-04-19T00:00:00"/>
    <d v="2024-04-26T00:00:00"/>
    <n v="35"/>
    <n v="56"/>
    <n v="91"/>
    <s v="Sedes Mantenidas"/>
    <s v="Elaborar y ejecutar el plan de mantenimientos"/>
    <s v="13-10-00-000"/>
  </r>
  <r>
    <n v="179"/>
    <s v="80101500;80101600;81101500;81101600;81101700"/>
    <s v="Servicios de consultoría de negocios y administración corporativa"/>
    <s v="Febrero"/>
    <n v="180"/>
    <x v="6"/>
    <s v="Nación"/>
    <n v="220000000"/>
    <n v="220000000"/>
    <s v="No"/>
    <s v="N/A"/>
    <n v="0"/>
    <s v="Servicio de interventoría técnica, administrativa, financiera, ambiental, contable y jurídica sobre las obras de adecuación y mantenimiento de la infraestructura física del edificio Hamburgo - sede de Aduanas Barranquilla"/>
    <s v="Prestación de servicios"/>
    <x v="1"/>
    <s v="Mantenimiento y Adecuación de la  Infraestructura Física de la Dirección de  Impuestos y Aduanas Nacionales a Nivel Nacional"/>
    <s v="Sub Administrativa - Coord de Infraestructura"/>
    <x v="8"/>
    <x v="0"/>
    <s v="Dirección de Gestión Corporativa"/>
    <n v="100151190"/>
    <s v="Ligia Stella Artunduaga Pastrana"/>
    <s v="Subdirectora"/>
    <s v="Lartunduagap@dian.gov.co"/>
    <s v="6079800 901101"/>
    <s v="Pendiente"/>
    <s v="Tercera"/>
    <d v="2024-01-19T00:00:00"/>
    <d v="2024-02-23T00:00:00"/>
    <d v="2024-04-12T00:00:00"/>
    <d v="2024-04-19T00:00:00"/>
    <n v="35"/>
    <n v="49"/>
    <n v="84"/>
    <s v="Sedes Mantenidas"/>
    <s v="Realizar la interventoría y/o supervisión"/>
    <s v="13-10-00-000"/>
  </r>
  <r>
    <n v="180"/>
    <n v="76121701"/>
    <s v="Servicios de tratamiento de aguas negras"/>
    <s v="Abril"/>
    <n v="120"/>
    <x v="2"/>
    <s v="Nación"/>
    <n v="250000000"/>
    <n v="250000000"/>
    <s v="No"/>
    <s v="N/A"/>
    <n v="0"/>
    <s v="Obra para la instalación y suministro de válvulas de contraflujo para aguas negras de la sede Alpujarra Medellín "/>
    <s v="Obra"/>
    <x v="1"/>
    <s v="Mantenimiento y Adecuación de la  Infraestructura Física de la Dirección de  Impuestos y Aduanas Nacionales a Nivel Nacional"/>
    <s v="Sub Administrativa - Coord de Infraestructura"/>
    <x v="8"/>
    <x v="0"/>
    <s v="Dirección de Gestión Corporativa"/>
    <n v="100151190"/>
    <s v="Ligia Stella Artunduaga Pastrana"/>
    <s v="Subdirectora"/>
    <s v="Lartunduagap@dian.gov.co"/>
    <s v="6079800 901101"/>
    <s v="Pendiente"/>
    <s v="Segunda"/>
    <d v="2024-03-04T00:00:00"/>
    <d v="2024-04-08T00:00:00"/>
    <d v="2024-05-27T00:00:00"/>
    <d v="2024-06-03T00:00:00"/>
    <n v="35"/>
    <n v="49"/>
    <n v="84"/>
    <s v="Sedes Mantenidas"/>
    <s v="Elaborar y ejecutar el plan de mantenimientos"/>
    <s v="13-10-00-000"/>
  </r>
  <r>
    <n v="181"/>
    <s v="72101507;72121103"/>
    <s v="Servicio de mantenimiento de edificios"/>
    <s v="Febrero"/>
    <n v="240"/>
    <x v="2"/>
    <s v="Nación"/>
    <n v="1200000000"/>
    <n v="1200000000"/>
    <s v="No"/>
    <s v="N/A"/>
    <n v="0"/>
    <s v="Realizar a precio unitarios fijos las obras de adecuación y mantenimiento de las cubiertas y piso 9 de la Dirección Seccional de Santa Marta"/>
    <s v="Obra"/>
    <x v="1"/>
    <s v="Mantenimiento y Adecuación de la  Infraestructura Física de la Dirección de  Impuestos y Aduanas Nacionales a Nivel Nacional"/>
    <s v="Sub Administrativa - Coord de Infraestructura"/>
    <x v="8"/>
    <x v="0"/>
    <s v="Dirección de Gestión Corporativa"/>
    <n v="100151190"/>
    <s v="Ligia Stella Artunduaga Pastrana"/>
    <s v="Subdirectora"/>
    <s v="Lartunduagap@dian.gov.co"/>
    <s v="6079800 901101"/>
    <s v="Pendiente"/>
    <s v="Tercera"/>
    <d v="2024-01-19T00:00:00"/>
    <d v="2024-02-23T00:00:00"/>
    <d v="2024-04-12T00:00:00"/>
    <d v="2024-04-22T00:00:00"/>
    <n v="35"/>
    <n v="49"/>
    <n v="84"/>
    <s v="Sedes Mantenidas"/>
    <s v="Elaborar y ejecutar el plan de mantenimientos"/>
    <s v="13-10-00-000"/>
  </r>
  <r>
    <n v="182"/>
    <s v="72101507;72121103"/>
    <s v="Servicio de mantenimiento de edificios"/>
    <s v="Febrero"/>
    <n v="240"/>
    <x v="2"/>
    <s v="Nación"/>
    <n v="1200000000"/>
    <n v="1200000000"/>
    <s v="No"/>
    <s v="N/A"/>
    <n v="0"/>
    <s v="Realizar a precio unitarios fijos las obras de adecuación y mantenimiento de las cubiertas de la Dirección Seccional de Leticia"/>
    <s v="Obra"/>
    <x v="1"/>
    <s v="Mantenimiento y Adecuación de la  Infraestructura Física de la Dirección de  Impuestos y Aduanas Nacionales a Nivel Nacional"/>
    <s v="Sub Administrativa - Coord de Infraestructura"/>
    <x v="8"/>
    <x v="0"/>
    <s v="Dirección de Gestión Corporativa"/>
    <n v="100151190"/>
    <s v="Ligia Stella Artunduaga Pastrana"/>
    <s v="Subdirectora"/>
    <s v="Lartunduagap@dian.gov.co"/>
    <s v="6079800 901101"/>
    <s v="Pendiente"/>
    <s v="Tercera"/>
    <d v="2024-01-19T00:00:00"/>
    <d v="2024-02-23T00:00:00"/>
    <d v="2024-04-12T00:00:00"/>
    <d v="2024-04-22T00:00:00"/>
    <n v="35"/>
    <n v="49"/>
    <n v="84"/>
    <s v="Sedes Mantenidas"/>
    <s v="Elaborar y ejecutar el plan de mantenimientos"/>
    <s v="13-10-00-000"/>
  </r>
  <r>
    <n v="183"/>
    <s v="72151704;46171619;72151702"/>
    <s v="Servicio de instalación y mantenimiento de sistemas instrumentados de seguridad"/>
    <s v="Marzo"/>
    <n v="270"/>
    <x v="0"/>
    <s v="Nación"/>
    <n v="200000000"/>
    <n v="200000000"/>
    <s v="No"/>
    <s v="N/A"/>
    <n v="0"/>
    <s v="Adquisición, mantenimiento y soporte de Tecnologías de identificación facial a los sistemas de control de acceso y paso restringido en las sedes de Nivel Central de la DIAN"/>
    <s v="Prestación de servicios"/>
    <x v="0"/>
    <s v="N/A"/>
    <s v="Sub Administrativa - Coord de Servicios Generales"/>
    <x v="8"/>
    <x v="0"/>
    <s v="Dirección de Gestión Corporativa"/>
    <n v="100190441"/>
    <s v="Ligia Stella Artunduaga Pastrana"/>
    <s v="Subdirectora"/>
    <s v="Lartunduagap@dian.gov.co"/>
    <s v="6079999 902702"/>
    <s v="Pendiente"/>
    <s v="Primera"/>
    <d v="2024-02-19T00:00:00"/>
    <d v="2024-03-07T00:00:00"/>
    <d v="2024-03-18T00:00:00"/>
    <d v="2024-03-20T00:00:00"/>
    <n v="17"/>
    <n v="11"/>
    <n v="28"/>
    <s v="N/A"/>
    <s v="N/A"/>
    <s v="13-10-00-000"/>
  </r>
  <r>
    <n v="184"/>
    <n v="39121700"/>
    <s v="Ferretería eléctrica y suministros"/>
    <s v="Marzo"/>
    <n v="180"/>
    <x v="3"/>
    <s v="Nación"/>
    <n v="50000000"/>
    <n v="50000000"/>
    <s v="No"/>
    <s v="N/A"/>
    <n v="0"/>
    <s v="Suministro de materiales eléctricos, hidrosanitarios y de ferretería para el mantenimiento y reparaciones locativas indispensables de las sedes del Nivel Central de la UAE-DIAN. "/>
    <s v="Suministro"/>
    <x v="0"/>
    <s v="N/A"/>
    <s v="Sub Administrativa - Coord de Servicios Generales"/>
    <x v="8"/>
    <x v="0"/>
    <s v="Dirección de Gestión Corporativa"/>
    <n v="100190441"/>
    <s v="Ligia Stella Artunduaga Pastrana"/>
    <s v="Subdirectora"/>
    <s v="Lartunduagap@dian.gov.co"/>
    <s v="6079999 902702"/>
    <s v="Pendiente"/>
    <s v="Cuarta"/>
    <d v="2024-03-01T00:00:00"/>
    <d v="2024-03-29T00:00:00"/>
    <d v="2024-04-05T00:00:00"/>
    <d v="2024-04-07T00:00:00"/>
    <n v="28"/>
    <n v="7"/>
    <n v="35"/>
    <s v="N/A"/>
    <s v="N/A"/>
    <s v="13-10-00-000"/>
  </r>
  <r>
    <n v="185"/>
    <n v="14111814"/>
    <s v="Formatos o libros de impuestos"/>
    <s v="Marzo"/>
    <n v="180"/>
    <x v="0"/>
    <s v="Nación"/>
    <n v="207447511"/>
    <n v="207447511"/>
    <s v="No"/>
    <s v="N/A"/>
    <n v="0"/>
    <s v="Servicio de Impresión de los formularios aduaneros y cambiarios para la UAE-Dian a Nivel Nacional"/>
    <s v="Compraventa"/>
    <x v="0"/>
    <s v="N/A"/>
    <s v="Sub Administrativa - Coord de Servicios Generales"/>
    <x v="8"/>
    <x v="0"/>
    <s v="Dirección de Gestión Corporativa"/>
    <n v="100190441"/>
    <s v="Ligia Stella Artunduaga Pastrana"/>
    <s v="Subdirectora"/>
    <s v="Lartunduagap@dian.gov.co"/>
    <s v="6079999 902702"/>
    <s v="Pendiente"/>
    <s v="Primera"/>
    <d v="2024-02-19T00:00:00"/>
    <d v="2024-03-07T00:00:00"/>
    <d v="2024-03-18T00:00:00"/>
    <d v="2024-03-20T00:00:00"/>
    <n v="17"/>
    <n v="11"/>
    <n v="28"/>
    <s v="N/A"/>
    <s v="N/A"/>
    <s v="13-10-00-000"/>
  </r>
  <r>
    <n v="186"/>
    <n v="81111810"/>
    <s v="Servicios de codificación de software "/>
    <s v="Enero"/>
    <n v="310"/>
    <x v="0"/>
    <s v="Nación"/>
    <n v="16000000"/>
    <n v="16000000"/>
    <s v="No"/>
    <s v="N/A"/>
    <n v="0"/>
    <s v="Adquisición del derecho al uso del sistema de codificación EAN/UCC (código de empresa 770721248) utilizado en la identificación de documentos de recaudo como formularios aduaneros, tributarios, cambiarios y demás documentos de la Entidad que requieran código de barras"/>
    <s v="Prestación de servicios"/>
    <x v="0"/>
    <s v="N/A"/>
    <s v="Sub Administrativa - Coord de Servicios Generales"/>
    <x v="8"/>
    <x v="0"/>
    <s v="Dirección de Gestión Corporativa"/>
    <n v="100190441"/>
    <s v="Ligia Stella Artunduaga Pastrana"/>
    <s v="Subdirectora"/>
    <s v="Lartunduagap@dian.gov.co"/>
    <s v="6079999 902702"/>
    <s v="Pendiente"/>
    <s v="Quinta"/>
    <d v="2024-01-15T00:00:00"/>
    <d v="2024-01-29T00:00:00"/>
    <d v="2024-02-07T00:00:00"/>
    <d v="2024-02-09T00:00:00"/>
    <n v="14"/>
    <n v="9"/>
    <n v="23"/>
    <s v="N/A"/>
    <s v="N/A"/>
    <s v="13-10-00-000"/>
  </r>
  <r>
    <n v="187"/>
    <s v="44121500;44121600;44121700;44121800;44121900;44122000;44122100"/>
    <s v="Suministros de oficina"/>
    <s v="Marzo"/>
    <n v="269"/>
    <x v="1"/>
    <s v="Nación"/>
    <n v="2979546672"/>
    <n v="2979546672"/>
    <s v="No"/>
    <s v="N/A"/>
    <n v="0"/>
    <s v="Suministro y distribución de papelería, derivados de papel y útiles de oficina para las Direcciones Seccionales y dependencias del Nivel centra de la UAE-DIAN a nivel nacional"/>
    <s v="Suministro"/>
    <x v="0"/>
    <s v="N/A"/>
    <s v="Sub Administrativa - Coord de Servicios Generales"/>
    <x v="8"/>
    <x v="0"/>
    <s v="Dirección de Gestión Corporativa"/>
    <n v="100190441"/>
    <s v="Ligia Stella Artunduaga Pastrana"/>
    <s v="Subdirectora"/>
    <s v="Lartunduagap@dian.gov.co"/>
    <s v="6079999 902702"/>
    <s v="Pendiente"/>
    <s v="Primera"/>
    <d v="2024-02-14T00:00:00"/>
    <d v="2024-03-07T00:00:00"/>
    <d v="2024-03-21T00:00:00"/>
    <d v="2024-03-22T00:00:00"/>
    <n v="22"/>
    <n v="14"/>
    <n v="36"/>
    <s v="N/A"/>
    <s v="N/A"/>
    <s v="13-10-00-000"/>
  </r>
  <r>
    <n v="188"/>
    <n v="44103100"/>
    <s v="Suministros para impresora, fotocopiadora y aparatos de fax"/>
    <s v="Marzo"/>
    <n v="269"/>
    <x v="1"/>
    <s v="Nación"/>
    <n v="4973398151"/>
    <n v="4973398151"/>
    <s v="No"/>
    <s v="N/A"/>
    <n v="0"/>
    <s v="Suministro y distribución de consumibles de impresión Hewlett packard, okidata, Epson, kyocera , para las Direcciones Seccionales y dependencias del Nivel centra de la UAE-DIAN a nivel nacional"/>
    <s v="Suministro"/>
    <x v="0"/>
    <s v="N/A"/>
    <s v="Sub Administrativa - Coord de Servicios Generales"/>
    <x v="8"/>
    <x v="0"/>
    <s v="Dirección de Gestión Corporativa"/>
    <n v="100190441"/>
    <s v="Ligia Stella Artunduaga Pastrana"/>
    <s v="Subdirectora"/>
    <s v="Lartunduagap@dian.gov.co"/>
    <s v="6079999 902702"/>
    <s v="Pendiente"/>
    <s v="Primera"/>
    <d v="2024-02-14T00:00:00"/>
    <d v="2024-03-07T00:00:00"/>
    <d v="2024-03-21T00:00:00"/>
    <d v="2024-03-23T00:00:00"/>
    <n v="22"/>
    <n v="14"/>
    <n v="36"/>
    <s v="N/A"/>
    <s v="N/A"/>
    <s v="13-10-00-000"/>
  </r>
  <r>
    <n v="189"/>
    <n v="84131500"/>
    <s v="Servicios de seguros para estructuras y propiedades y posesiones"/>
    <s v="Abril"/>
    <n v="270"/>
    <x v="4"/>
    <s v="Nación"/>
    <n v="810304971"/>
    <n v="810304971"/>
    <s v="No"/>
    <s v="N/A"/>
    <n v="0"/>
    <s v="Adquisición de las pólizas para automóviles para el aseguramiento del parque automotor de la DIAN"/>
    <s v="Compraventa"/>
    <x v="0"/>
    <s v="N/A"/>
    <s v="Sub Administrativa - Coord de Servicios Generales"/>
    <x v="8"/>
    <x v="0"/>
    <s v="Dirección de Gestión Corporativa"/>
    <n v="100190441"/>
    <s v="Ligia Stella Artunduaga Pastrana"/>
    <s v="Subdirectora"/>
    <s v="Lartunduagap@dian.gov.co"/>
    <s v="6079999 902702"/>
    <s v="Pendiente"/>
    <s v="Cuarta"/>
    <d v="2024-04-01T00:00:00"/>
    <d v="2024-04-22T00:00:00"/>
    <d v="2024-05-06T00:00:00"/>
    <d v="2024-05-08T00:00:00"/>
    <n v="21"/>
    <n v="14"/>
    <n v="35"/>
    <s v="N/A"/>
    <s v="N/A"/>
    <s v="13-10-00-000"/>
  </r>
  <r>
    <n v="190"/>
    <n v="84131500"/>
    <s v="Servicios de seguros para estructuras y propiedades y posesiones"/>
    <s v="Septiembre"/>
    <n v="120"/>
    <x v="4"/>
    <s v="Nación"/>
    <n v="251824008"/>
    <n v="251824008"/>
    <s v="No"/>
    <s v="N/A"/>
    <n v="0"/>
    <s v="Adquisición de pólizas SOAT para vehículos nuevos que ingresan al parque automotor de la DIAN"/>
    <s v="Compraventa"/>
    <x v="0"/>
    <s v="N/A"/>
    <s v="Sub Administrativa - Coord de Servicios Generales"/>
    <x v="8"/>
    <x v="0"/>
    <s v="Dirección de Gestión Corporativa"/>
    <n v="100190441"/>
    <s v="Ligia Stella Artunduaga Pastrana"/>
    <s v="Subdirectora"/>
    <s v="Lartunduagap@dian.gov.co"/>
    <s v="6079999 902702"/>
    <s v="Pendiente"/>
    <s v="Cuarta"/>
    <d v="2024-09-10T00:00:00"/>
    <d v="2024-09-24T00:00:00"/>
    <d v="2024-10-08T00:00:00"/>
    <d v="2024-03-25T00:00:00"/>
    <n v="14"/>
    <n v="14"/>
    <n v="28"/>
    <s v="N/A"/>
    <s v="N/A"/>
    <s v="13-10-00-000"/>
  </r>
  <r>
    <n v="191"/>
    <s v="76111501;90101700"/>
    <s v="Servicios de limpieza de edificios"/>
    <s v="Julio"/>
    <n v="360"/>
    <x v="4"/>
    <s v="Nación"/>
    <n v="36260320500"/>
    <n v="5826000000"/>
    <s v="Si"/>
    <s v="No solicitadas"/>
    <n v="30434320500"/>
    <s v="Servicio integral de aseo y cafetería a nivel nacional, mediante la modalidad de Órdenes de Compra a través de Colombia Compra Eficiente, al amparo del Acuerdo Marco vigente"/>
    <s v="Prestación de servicios"/>
    <x v="0"/>
    <s v="N/A"/>
    <s v="Sub Administrativa - Coord de Servicios Generales"/>
    <x v="8"/>
    <x v="0"/>
    <s v="Dirección de Gestión Corporativa"/>
    <n v="100190441"/>
    <s v="Ligia Stella Artunduaga Pastrana"/>
    <s v="Subdirectora"/>
    <s v="Lartunduagap@dian.gov.co"/>
    <s v="6079999 902702"/>
    <s v="Pendiente"/>
    <s v="Primera"/>
    <d v="2024-07-01T00:00:00"/>
    <d v="2024-07-22T00:00:00"/>
    <d v="2024-08-05T00:00:00"/>
    <d v="2024-08-07T00:00:00"/>
    <n v="21"/>
    <n v="14"/>
    <n v="35"/>
    <s v="N/A"/>
    <s v="N/A"/>
    <s v="13-10-00-000"/>
  </r>
  <r>
    <n v="192"/>
    <n v="80161801"/>
    <s v="Arrendamiento de máquinas para fotocopiado y escáner con o sin operador, para las dependencias del nivel central y de las Direcciones Seccionales de la Entidad a nivel nacional."/>
    <s v="Mayo"/>
    <n v="700"/>
    <x v="1"/>
    <s v="Nación"/>
    <n v="3200308174.8159308"/>
    <n v="496804773"/>
    <s v="Si"/>
    <s v="No solicitadas"/>
    <n v="2703503401.8159308"/>
    <s v="Arrendamiento de máquinas para fotocopiado y escáner con o sin operador, para las dependencias del nivel central y de las Direcciones Seccionales de la Entidad a nivel nacional."/>
    <s v="Prestación de servicios"/>
    <x v="0"/>
    <s v="N/A"/>
    <s v="Sub Administrativa - Coord de Servicios Generales"/>
    <x v="8"/>
    <x v="0"/>
    <s v="Dirección de Gestión Corporativa"/>
    <n v="100190441"/>
    <s v="Ligia Stella Artunduaga Pastrana"/>
    <s v="Subdirectora"/>
    <s v="Lartunduagap@dian.gov.co"/>
    <s v="6079800 901101"/>
    <s v="Pendiente"/>
    <s v="Segunda"/>
    <d v="2024-04-03T00:00:00"/>
    <d v="2024-05-06T00:00:00"/>
    <d v="2024-06-20T00:00:00"/>
    <d v="2024-06-22T00:00:00"/>
    <n v="33"/>
    <n v="45"/>
    <n v="78"/>
    <s v="N/A"/>
    <s v="N/A"/>
    <s v="13-10-00-000"/>
  </r>
  <r>
    <n v="193"/>
    <n v="76101604"/>
    <s v="Servicio de reducción Eliminación de moho"/>
    <s v="Marzo"/>
    <n v="270"/>
    <x v="0"/>
    <s v="Nación"/>
    <n v="4891073288"/>
    <n v="4891073288"/>
    <s v="No"/>
    <s v="N/A"/>
    <n v="0"/>
    <s v="Servicio de intervención de documentos de conservación total en los archivos centrales, que presentan algún grado de deterioro físico, biológico o químico.."/>
    <s v="Interadministrativo"/>
    <x v="0"/>
    <s v="N/A"/>
    <s v="Sub Administrativa - Coord de Documentación"/>
    <x v="8"/>
    <x v="0"/>
    <s v="Dirección de Gestión Corporativa"/>
    <n v="100190443"/>
    <s v="Ligia Stella Artunduaga Pastrana"/>
    <s v="Subdirectora"/>
    <s v="Lartunduagap@dian.gov.co"/>
    <s v="6079800 901102"/>
    <s v="Pendiente"/>
    <s v="Segunda"/>
    <d v="2024-02-01T00:00:00"/>
    <d v="2024-03-15T00:00:00"/>
    <d v="2024-03-27T00:00:00"/>
    <d v="2024-04-01T00:00:00"/>
    <n v="43"/>
    <n v="12"/>
    <n v="55"/>
    <s v="N/A"/>
    <s v="N/A"/>
    <s v="13-10-00-000"/>
  </r>
  <r>
    <n v="194"/>
    <n v="80121700"/>
    <s v="Servicios de responsabilidad civil"/>
    <s v="Enero"/>
    <n v="315"/>
    <x v="0"/>
    <s v="Nación"/>
    <n v="90200000"/>
    <n v="90200000"/>
    <s v="No"/>
    <s v="N/A"/>
    <n v="0"/>
    <s v="Servicios profesionales para la Subdirección de Representación Externa, para representar judicial y extrajudicial y/o administrativamente a la Nación - UAE- DIAN, en la atención de procesos judiciales "/>
    <s v="Prestación de Servicios Profesionales"/>
    <x v="0"/>
    <s v="N/A"/>
    <s v="Sub de Representación Externa"/>
    <x v="10"/>
    <x v="0"/>
    <s v="Dirección de Gestión Jurídica"/>
    <n v="100208194"/>
    <s v="Diana Astrid Chaparro Manosalva"/>
    <s v="Subdirectora"/>
    <s v="dchaparrom@dian.gov.co"/>
    <s v="6079999 904201"/>
    <s v="Pendiente"/>
    <s v="Segunda"/>
    <d v="2023-12-28T00:00:00"/>
    <d v="2024-01-12T00:00:00"/>
    <d v="2024-02-12T00:00:00"/>
    <d v="2024-02-14T00:00:00"/>
    <n v="15"/>
    <n v="31"/>
    <n v="46"/>
    <s v="N/A"/>
    <s v="N/A"/>
    <s v="13-10-00-000"/>
  </r>
  <r>
    <n v="195"/>
    <n v="80121700"/>
    <s v="Servicios de responsabilidad civil"/>
    <s v="Enero"/>
    <n v="315"/>
    <x v="0"/>
    <s v="Nación"/>
    <n v="90200000"/>
    <n v="90200000"/>
    <s v="No"/>
    <s v="N/A"/>
    <n v="0"/>
    <s v="Servicios profesionales para la Subdirección de Representación Externa, para representar judicial y extrajudicial y/o administrativamente a la Nación - UAE- DIAN, en la atención de procesos judiciales "/>
    <s v="Prestación de Servicios Profesionales"/>
    <x v="0"/>
    <s v="N/A"/>
    <s v="Sub de Representación Externa"/>
    <x v="10"/>
    <x v="0"/>
    <s v="Dirección de Gestión Jurídica"/>
    <n v="100208194"/>
    <s v="Diana Astrid Chaparro Manosalva"/>
    <s v="Subdirectora"/>
    <s v="dchaparrom@dian.gov.co"/>
    <s v="6079999 904201"/>
    <s v="Pendiente"/>
    <s v="Segunda"/>
    <d v="2023-12-28T00:00:00"/>
    <d v="2024-01-12T00:00:00"/>
    <d v="2024-02-12T00:00:00"/>
    <d v="2024-02-14T00:00:00"/>
    <n v="15"/>
    <n v="31"/>
    <n v="46"/>
    <s v="N/A"/>
    <s v="N/A"/>
    <s v="13-10-00-000"/>
  </r>
  <r>
    <n v="196"/>
    <n v="80121700"/>
    <s v="Servicios de responsabilidad civil"/>
    <s v="Enero"/>
    <n v="315"/>
    <x v="0"/>
    <s v="Nación"/>
    <n v="90200000"/>
    <n v="90200000"/>
    <s v="No"/>
    <s v="N/A"/>
    <n v="0"/>
    <s v="Servicios profesionales para la Subdirección de Representación Externa, para representar judicial y extrajudicial y/o administrativamente a la Nación - UAE- DIAN, en la atención de procesos judiciales "/>
    <s v="Prestación de Servicios Profesionales"/>
    <x v="0"/>
    <s v="N/A"/>
    <s v="Sub de Representación Externa"/>
    <x v="10"/>
    <x v="0"/>
    <s v="Dirección de Gestión Jurídica"/>
    <n v="100208194"/>
    <s v="Diana Astrid Chaparro Manosalva"/>
    <s v="Subdirectora"/>
    <s v="dchaparrom@dian.gov.co"/>
    <s v="6079999 904201"/>
    <s v="Pendiente"/>
    <s v="Segunda"/>
    <d v="2023-12-28T00:00:00"/>
    <d v="2024-01-12T00:00:00"/>
    <d v="2024-02-12T00:00:00"/>
    <d v="2024-02-14T00:00:00"/>
    <n v="15"/>
    <n v="31"/>
    <n v="46"/>
    <s v="N/A"/>
    <s v="N/A"/>
    <s v="13-10-00-000"/>
  </r>
  <r>
    <n v="197"/>
    <n v="80121700"/>
    <s v="Servicios de responsabilidad civil"/>
    <s v="Enero"/>
    <n v="315"/>
    <x v="0"/>
    <s v="Nación"/>
    <n v="90200000"/>
    <n v="90200000"/>
    <s v="No"/>
    <s v="N/A"/>
    <n v="0"/>
    <s v="Servicios profesionales para la Subdirección de Representación Externa, para representar judicial y extrajudicial y/o administrativamente a la Nación - UAE- DIAN, en la atención de procesos judiciales "/>
    <s v="Prestación de Servicios Profesionales"/>
    <x v="0"/>
    <s v="N/A"/>
    <s v="Sub de Representación Externa"/>
    <x v="10"/>
    <x v="0"/>
    <s v="Dirección de Gestión Jurídica"/>
    <n v="100208194"/>
    <s v="Diana Astrid Chaparro Manosalva"/>
    <s v="Subdirectora"/>
    <s v="dchaparrom@dian.gov.co"/>
    <s v="6079999 904201"/>
    <s v="Pendiente"/>
    <s v="Segunda"/>
    <d v="2023-12-28T00:00:00"/>
    <d v="2024-01-12T00:00:00"/>
    <d v="2024-02-12T00:00:00"/>
    <d v="2024-02-14T00:00:00"/>
    <n v="15"/>
    <n v="31"/>
    <n v="46"/>
    <s v="N/A"/>
    <s v="N/A"/>
    <s v="13-10-00-000"/>
  </r>
  <r>
    <n v="198"/>
    <n v="80121700"/>
    <s v="Servicios de responsabilidad civil"/>
    <s v="Enero"/>
    <n v="315"/>
    <x v="0"/>
    <s v="Nación"/>
    <n v="90200000"/>
    <n v="90200000"/>
    <s v="No"/>
    <s v="N/A"/>
    <n v="0"/>
    <s v="Servicios profesionales para la Subdirección de Representación Externa, para representar judicial y extrajudicial y/o administrativamente a la Nación - UAE- DIAN, en la atención de procesos judiciales "/>
    <s v="Prestación de Servicios Profesionales"/>
    <x v="0"/>
    <s v="N/A"/>
    <s v="Sub de Representación Externa"/>
    <x v="10"/>
    <x v="0"/>
    <s v="Dirección de Gestión Jurídica"/>
    <n v="100208194"/>
    <s v="Diana Astrid Chaparro Manosalva"/>
    <s v="Subdirectora"/>
    <s v="dchaparrom@dian.gov.co"/>
    <s v="6079999 904201"/>
    <s v="Pendiente"/>
    <s v="Segunda"/>
    <d v="2023-12-28T00:00:00"/>
    <d v="2024-01-12T00:00:00"/>
    <d v="2024-02-12T00:00:00"/>
    <d v="2024-02-14T00:00:00"/>
    <n v="15"/>
    <n v="31"/>
    <n v="46"/>
    <s v="N/A"/>
    <s v="N/A"/>
    <s v="13-10-00-000"/>
  </r>
  <r>
    <n v="199"/>
    <n v="81112214"/>
    <s v="Mantenimiento de software de autoría y edición de contenido"/>
    <s v="Enero"/>
    <n v="365"/>
    <x v="0"/>
    <s v="Nación"/>
    <n v="87000000"/>
    <n v="87000000"/>
    <s v="No"/>
    <s v="N/A"/>
    <n v="0"/>
    <s v="Servicio profesional para llevar a cabo la actualización, mantenimiento y ajustes de la herramienta Normograma de la UAE-DIAN."/>
    <s v="Prestación de Servicios Profesionales"/>
    <x v="0"/>
    <s v="N/A"/>
    <s v="Sub de Normativa y Doctrina"/>
    <x v="10"/>
    <x v="0"/>
    <s v="Dirección de Gestión Jurídica"/>
    <n v="100208192"/>
    <s v="Alfredo Ramirez Castañeda"/>
    <s v="Subdirector"/>
    <s v="aramirezc2@dian.gov.co"/>
    <s v="6079999 904102"/>
    <s v="Pendiente"/>
    <s v="Segunda"/>
    <d v="2024-01-02T00:00:00"/>
    <d v="2024-01-09T00:00:00"/>
    <d v="2024-01-15T00:00:00"/>
    <d v="2024-01-30T00:00:00"/>
    <n v="7"/>
    <n v="6"/>
    <n v="13"/>
    <s v="N/A"/>
    <s v="N/A"/>
    <s v="13-10-00-000"/>
  </r>
  <r>
    <n v="200"/>
    <n v="78111802"/>
    <s v="Servicios de buses con horarios programados"/>
    <s v="Enero"/>
    <n v="270"/>
    <x v="1"/>
    <s v="Nación"/>
    <n v="800000000"/>
    <n v="800000000"/>
    <s v="No"/>
    <s v="N/A"/>
    <n v="0"/>
    <s v="Servicio de transporte terrestre especial en Barranquilla, Soledad y Malambo para los funcionarios de las Direcciones Seccionales de Impuestos y de Aduanas de Barranquilla, con sede en Zona Franca y Aeropuerto Viajeros."/>
    <s v="Prestación de servicios"/>
    <x v="0"/>
    <s v="N/A"/>
    <s v="Dirección Secc de Aduanas de Barranquilla"/>
    <x v="9"/>
    <x v="1"/>
    <s v="Dirección Seccional de Aduanas de Barranquilla"/>
    <n v="187201204"/>
    <s v="Eduardo Alfonso Mancilla Silva"/>
    <s v="Director Seccional"/>
    <s v="emancillas@dian.gov.co"/>
    <n v="3004906307"/>
    <s v="Pendiente"/>
    <s v="Tercera"/>
    <d v="2024-01-02T00:00:00"/>
    <d v="2024-01-15T00:00:00"/>
    <d v="2024-03-27T00:00:00"/>
    <d v="2024-03-30T00:00:00"/>
    <n v="13"/>
    <n v="72"/>
    <n v="85"/>
    <s v="N/A"/>
    <s v="N/A"/>
    <s v="13-10-00-087"/>
  </r>
  <r>
    <n v="201"/>
    <n v="80131500"/>
    <s v="Alquiler y arrendamiento de propiedades o edificaciones"/>
    <s v="Enero"/>
    <n v="360"/>
    <x v="0"/>
    <s v="Nación"/>
    <n v="292000000"/>
    <n v="292000000"/>
    <s v="No"/>
    <s v="N/A"/>
    <n v="0"/>
    <s v="Arrendamiento de áreas de entrepachos para el almacenamiento, custodia y administración del Archivo Central de las Direcciones Seccionales de Impuestos y de Aduanas de Barranquilla"/>
    <s v="Arrendamiento"/>
    <x v="0"/>
    <s v="N/A"/>
    <s v="Dirección Secc de Aduanas de Barranquilla"/>
    <x v="9"/>
    <x v="1"/>
    <s v="Dirección Seccional de Aduanas de Barranquilla"/>
    <n v="187201204"/>
    <s v="Eduardo Alfonso Mancilla Silva"/>
    <s v="Director Seccional"/>
    <s v="emancillas@dian.gov.co"/>
    <n v="3004906307"/>
    <s v="Pendiente"/>
    <s v="Primera"/>
    <d v="2024-01-02T00:00:00"/>
    <d v="2024-01-02T00:00:00"/>
    <d v="2024-02-02T00:00:00"/>
    <d v="2024-02-02T00:00:00"/>
    <n v="0"/>
    <n v="31"/>
    <n v="31"/>
    <s v="N/A"/>
    <s v="N/A"/>
    <s v="13-10-00-087"/>
  </r>
  <r>
    <n v="202"/>
    <n v="15101500"/>
    <s v="Petróleo y Destilados"/>
    <s v="Febrero"/>
    <n v="330"/>
    <x v="3"/>
    <s v="Nación"/>
    <n v="40000000"/>
    <n v="40000000"/>
    <s v="No"/>
    <s v="N/A"/>
    <n v="0"/>
    <s v="Suministro de combustible a los vehículos del parque automotor y plantas de suplencia eléctrica de las Direcciones Seccionales de Impuestos y de Aduanas de Barranquilla"/>
    <s v="Suministro"/>
    <x v="0"/>
    <s v="N/A"/>
    <s v="Dirección Secc de Aduanas de Barranquilla"/>
    <x v="9"/>
    <x v="1"/>
    <s v="Dirección Seccional de Aduanas de Barranquilla"/>
    <n v="187201204"/>
    <s v="Eduardo Alfonso Mancilla Silva"/>
    <s v="Director Seccional"/>
    <s v="emancillas@dian.gov.co"/>
    <n v="3004906307"/>
    <s v="Pendiente"/>
    <s v="Primera"/>
    <d v="2024-01-22T00:00:00"/>
    <d v="2024-02-02T00:00:00"/>
    <d v="2024-02-27T00:00:00"/>
    <d v="2024-02-27T00:00:00"/>
    <n v="11"/>
    <n v="25"/>
    <n v="36"/>
    <s v="N/A"/>
    <s v="N/A"/>
    <s v="13-10-00-087"/>
  </r>
  <r>
    <n v="203"/>
    <n v="78101802"/>
    <s v="Servicios transporte de carga por carretera en camión a nivel regional y nacional"/>
    <s v="Febrero"/>
    <n v="300"/>
    <x v="3"/>
    <s v="Nación"/>
    <n v="20000000"/>
    <n v="20000000"/>
    <s v="No"/>
    <s v="N/A"/>
    <n v="0"/>
    <s v="Servicio de transporte de muestras de laboratorio para la División de la Operación Aduanara de la Dirección Seccional e Aduanas de Barranquilla."/>
    <s v="Prestación de servicios"/>
    <x v="0"/>
    <s v="N/A"/>
    <s v="Dirección Secc de Aduanas de Barranquilla"/>
    <x v="9"/>
    <x v="1"/>
    <s v="Dirección Seccional de Aduanas de Barranquilla"/>
    <n v="187201204"/>
    <s v="Eduardo Alfonso Mancilla Silva"/>
    <s v="Director Seccional"/>
    <s v="emancillas@dian.gov.co"/>
    <n v="3004906307"/>
    <s v="Pendiente"/>
    <s v="Segunda"/>
    <d v="2024-02-02T00:00:00"/>
    <d v="2024-02-09T00:00:00"/>
    <d v="2024-02-27T00:00:00"/>
    <d v="2024-02-27T00:00:00"/>
    <n v="7"/>
    <n v="18"/>
    <n v="25"/>
    <s v="N/A"/>
    <s v="N/A"/>
    <s v="13-10-00-087"/>
  </r>
  <r>
    <n v="204"/>
    <n v="72102100"/>
    <s v="Control de plagas"/>
    <s v="Marzo"/>
    <n v="270"/>
    <x v="3"/>
    <s v="Nación"/>
    <n v="27000000"/>
    <n v="27000000"/>
    <s v="No"/>
    <s v="N/A"/>
    <n v="0"/>
    <s v="Servicio integral de fumigación y control de plagas para la Dirección Seccional de Aduanas de Barranquilla y sus sedes"/>
    <s v="Prestación de servicios"/>
    <x v="0"/>
    <s v="N/A"/>
    <s v="Dirección Secc de Aduanas de Barranquilla"/>
    <x v="9"/>
    <x v="1"/>
    <s v="Dirección Seccional de Aduanas de Barranquilla"/>
    <n v="187201204"/>
    <s v="Eduardo Alfonso Mancilla Silva"/>
    <s v="Director Seccional"/>
    <s v="emancillas@dian.gov.co"/>
    <n v="3004906307"/>
    <s v="Pendiente"/>
    <s v="Segunda"/>
    <d v="2024-03-04T00:00:00"/>
    <d v="2024-03-11T00:00:00"/>
    <d v="2024-03-27T00:00:00"/>
    <d v="2024-03-30T00:00:00"/>
    <n v="7"/>
    <n v="16"/>
    <n v="23"/>
    <s v="N/A"/>
    <s v="N/A"/>
    <s v="13-10-00-087"/>
  </r>
  <r>
    <n v="205"/>
    <n v="78181507"/>
    <s v="Reparación y mantenimiento automotor y de camiones ligeros"/>
    <s v="Marzo"/>
    <n v="270"/>
    <x v="3"/>
    <s v="Nación"/>
    <n v="50000000"/>
    <n v="50000000"/>
    <s v="No"/>
    <s v="N/A"/>
    <n v="0"/>
    <s v="Servicio de mantenimiento preventivo y/o correctivo de los vehículos que hacen parte del parque automotor de las Direcciones Seccionales de Impuestos y de Aduanas de Barranquilla."/>
    <s v="Prestación de servicios"/>
    <x v="0"/>
    <s v="N/A"/>
    <s v="Dirección Secc de Aduanas de Barranquilla"/>
    <x v="9"/>
    <x v="1"/>
    <s v="Dirección Seccional de Aduanas de Barranquilla"/>
    <n v="187201204"/>
    <s v="Eduardo Alfonso Mancilla Silva"/>
    <s v="Director Seccional"/>
    <s v="emancillas@dian.gov.co"/>
    <n v="3004906307"/>
    <s v="Pendiente"/>
    <s v="Segunda"/>
    <d v="2024-03-04T00:00:00"/>
    <d v="2024-03-11T00:00:00"/>
    <d v="2024-03-27T00:00:00"/>
    <d v="2024-03-30T00:00:00"/>
    <n v="7"/>
    <n v="16"/>
    <n v="23"/>
    <s v="N/A"/>
    <s v="N/A"/>
    <s v="13-10-00-087"/>
  </r>
  <r>
    <n v="206"/>
    <n v="39121700"/>
    <s v="Ferretería eléctrica y suministros"/>
    <s v="Febrero"/>
    <n v="270"/>
    <x v="3"/>
    <s v="Nación"/>
    <n v="70000000"/>
    <n v="70000000"/>
    <s v="No"/>
    <s v="N/A"/>
    <n v="0"/>
    <s v="Suministro de materiales eléctricos, hidrosanitarios, ferretería, insumos y artículos para el funcionamiento y mantenimiento de la Dirección Seccional de Aduanas de Barranquilla"/>
    <s v="Suministro"/>
    <x v="0"/>
    <s v="N/A"/>
    <s v="Dirección Secc de Aduanas de Barranquilla"/>
    <x v="9"/>
    <x v="1"/>
    <s v="Dirección Seccional de Aduanas de Barranquilla"/>
    <n v="187201204"/>
    <s v="Eduardo Alfonso Mancilla Silva"/>
    <s v="Director Seccional"/>
    <s v="emancillas@dian.gov.co"/>
    <n v="3004906307"/>
    <s v="Pendiente"/>
    <s v="Segunda"/>
    <d v="2024-02-02T00:00:00"/>
    <d v="2024-02-09T00:00:00"/>
    <d v="2024-02-27T00:00:00"/>
    <d v="2024-02-27T00:00:00"/>
    <n v="7"/>
    <n v="18"/>
    <n v="25"/>
    <s v="N/A"/>
    <s v="N/A"/>
    <s v="13-10-00-087"/>
  </r>
  <r>
    <n v="207"/>
    <n v="72153501"/>
    <s v="Servicio de limpieza de exteriores de edificios"/>
    <s v="Mayo"/>
    <n v="210"/>
    <x v="3"/>
    <s v="Nación"/>
    <n v="116000000"/>
    <n v="116000000"/>
    <s v="No"/>
    <s v="N/A"/>
    <n v="0"/>
    <s v="Servicio de mantenimiento de fachada consistente en lavado de estructura y ventanería dos veces por año de las 2 torres del edificio Sede Principal de la Dirección Seccional de Aduanas de Barranquilla."/>
    <s v="Prestación de servicios"/>
    <x v="0"/>
    <s v="N/A"/>
    <s v="Dirección Secc de Aduanas de Barranquilla"/>
    <x v="9"/>
    <x v="1"/>
    <s v="Dirección Seccional de Aduanas de Barranquilla"/>
    <n v="187201204"/>
    <s v="Eduardo Alfonso Mancilla Silva"/>
    <s v="Director Seccional"/>
    <s v="emancillas@dian.gov.co"/>
    <n v="3004906307"/>
    <s v="Pendiente"/>
    <s v="Segunda"/>
    <d v="2024-05-02T00:00:00"/>
    <d v="2024-05-10T00:00:00"/>
    <d v="2024-05-30T00:00:00"/>
    <d v="2024-05-30T00:00:00"/>
    <n v="8"/>
    <n v="20"/>
    <n v="28"/>
    <s v="N/A"/>
    <s v="N/A"/>
    <s v="13-10-00-087"/>
  </r>
  <r>
    <n v="208"/>
    <n v="76111501"/>
    <s v="Servicios de limpieza de edificios"/>
    <s v="Mayo"/>
    <n v="210"/>
    <x v="3"/>
    <s v="Nación"/>
    <n v="22000000"/>
    <n v="22000000"/>
    <s v="No"/>
    <s v="N/A"/>
    <n v="0"/>
    <s v="Servicio de mantenimiento y limpieza de tanques de almacenamiento, deslave de tuberías, poza séptica y tanques de PTARD del edificio Sede Principal de la Dirección Seccional de Aduanas de Barranquilla"/>
    <s v="Prestación de servicios"/>
    <x v="0"/>
    <s v="N/A"/>
    <s v="Dirección Secc de Aduanas de Barranquilla"/>
    <x v="9"/>
    <x v="1"/>
    <s v="Dirección Seccional de Aduanas de Barranquilla"/>
    <n v="187201204"/>
    <s v="Eduardo Alfonso Mancilla Silva"/>
    <s v="Director Seccional"/>
    <s v="emancillas@dian.gov.co"/>
    <n v="3004906307"/>
    <s v="Pendiente"/>
    <s v="Segunda"/>
    <d v="2024-05-02T00:00:00"/>
    <d v="2024-05-10T00:00:00"/>
    <d v="2024-05-30T00:00:00"/>
    <d v="2024-05-30T00:00:00"/>
    <n v="8"/>
    <n v="20"/>
    <n v="28"/>
    <s v="N/A"/>
    <s v="N/A"/>
    <s v="13-10-00-087"/>
  </r>
  <r>
    <n v="209"/>
    <n v="81101706"/>
    <s v="Mantenimiento de equipos de laboratorio"/>
    <s v="Junio"/>
    <n v="180"/>
    <x v="3"/>
    <s v="Nación"/>
    <n v="17500000"/>
    <n v="17500000"/>
    <s v="No"/>
    <s v="N/A"/>
    <n v="0"/>
    <s v="Servicio de mantenimiento preventivo y correctivo de equipos del laboratorio de Merceologia de la División de la Operación Aduanera de la Dirección Seccional de Aduanas de Barranquilla"/>
    <s v="Prestación de servicios"/>
    <x v="0"/>
    <s v="N/A"/>
    <s v="Dirección Secc de Aduanas de Barranquilla"/>
    <x v="9"/>
    <x v="1"/>
    <s v="Dirección Seccional de Aduanas de Barranquilla"/>
    <n v="187201204"/>
    <s v="Eduardo Alfonso Mancilla Silva"/>
    <s v="Director Seccional"/>
    <s v="emancillas@dian.gov.co"/>
    <n v="3004906307"/>
    <s v="Pendiente"/>
    <s v="Segunda"/>
    <d v="2024-06-03T00:00:00"/>
    <d v="2024-06-10T00:00:00"/>
    <d v="2024-06-28T00:00:00"/>
    <d v="2024-06-28T00:00:00"/>
    <n v="7"/>
    <n v="18"/>
    <n v="25"/>
    <s v="N/A"/>
    <s v="N/A"/>
    <s v="13-10-00-087"/>
  </r>
  <r>
    <n v="210"/>
    <n v="41115807"/>
    <s v="Analizadores químicos"/>
    <s v="Junio"/>
    <n v="180"/>
    <x v="3"/>
    <s v="Nación"/>
    <n v="12000000"/>
    <n v="12000000"/>
    <s v="No"/>
    <s v="N/A"/>
    <n v="0"/>
    <s v="Compraventa de reactivos y otros elementos de laboratorio para el Laboratorio de Merceologia de la División de la Operación Aduanera de la Dirección Seccional de Aduanas de Barranquilla"/>
    <s v="Compraventa"/>
    <x v="0"/>
    <s v="N/A"/>
    <s v="Dirección Secc de Aduanas de Barranquilla"/>
    <x v="9"/>
    <x v="1"/>
    <s v="Dirección Seccional de Aduanas de Barranquilla"/>
    <n v="187201204"/>
    <s v="Eduardo Alfonso Mancilla Silva"/>
    <s v="Director Seccional"/>
    <s v="emancillas@dian.gov.co"/>
    <n v="3004906307"/>
    <s v="Pendiente"/>
    <s v="Segunda"/>
    <d v="2024-06-03T00:00:00"/>
    <d v="2024-06-10T00:00:00"/>
    <d v="2024-06-28T00:00:00"/>
    <d v="2024-06-28T00:00:00"/>
    <n v="7"/>
    <n v="18"/>
    <n v="25"/>
    <s v="N/A"/>
    <s v="N/A"/>
    <s v="13-10-00-087"/>
  </r>
  <r>
    <n v="211"/>
    <n v="80131500"/>
    <s v="Alquiler y arrendamiento de propiedades o edificaciones"/>
    <s v="Enero"/>
    <n v="360"/>
    <x v="0"/>
    <s v="Nación"/>
    <n v="81000000"/>
    <n v="81000000"/>
    <s v="No"/>
    <s v="N/A"/>
    <n v="0"/>
    <s v="Servicio de depósito en cajillas de seguridad para la Dirección Seccional de Aduanas de Bogotá"/>
    <s v="Arrendamiento"/>
    <x v="0"/>
    <s v="N/A"/>
    <s v="Dirección Secc de Aduanas de Bogotá"/>
    <x v="9"/>
    <x v="1"/>
    <s v="Dirección Seccional de Aduanas de Bogotá"/>
    <n v="191201202"/>
    <s v="Nelly Argenis Garcia Espinosa"/>
    <s v="Directora Seccional"/>
    <s v="ngarciae@dian.gov.co"/>
    <n v="6017428408"/>
    <s v="Pendiente"/>
    <s v="Primera"/>
    <d v="2023-12-28T00:00:00"/>
    <d v="2024-01-02T00:00:00"/>
    <d v="2024-01-02T00:00:00"/>
    <d v="2024-01-02T00:00:00"/>
    <n v="5"/>
    <n v="0"/>
    <n v="5"/>
    <s v="N/A"/>
    <s v="N/A"/>
    <s v="13-10-00-033"/>
  </r>
  <r>
    <n v="212"/>
    <n v="15101500"/>
    <s v="Petróleo y Destilados"/>
    <s v="Enero"/>
    <n v="345"/>
    <x v="4"/>
    <s v="Nación"/>
    <n v="45000000"/>
    <n v="45000000"/>
    <s v="No"/>
    <s v="N/A"/>
    <n v="0"/>
    <s v="Suministro de combustible para los vehículos de la Dirección Seccional de Aduanas de Bogotá"/>
    <s v="Suministro"/>
    <x v="0"/>
    <s v="N/A"/>
    <s v="Dirección Secc de Aduanas de Bogotá"/>
    <x v="9"/>
    <x v="1"/>
    <s v="Dirección Seccional de Aduanas de Bogotá"/>
    <n v="191201202"/>
    <s v="Nelly Argenis Garcia Espinosa"/>
    <s v="Directora Seccional"/>
    <s v="ngarciae@dian.gov.co"/>
    <n v="6017428408"/>
    <s v="Pendiente"/>
    <s v="Segunda"/>
    <d v="2023-12-11T00:00:00"/>
    <d v="2024-01-10T00:00:00"/>
    <d v="2024-02-02T00:00:00"/>
    <d v="2024-02-02T00:00:00"/>
    <n v="30"/>
    <n v="23"/>
    <n v="53"/>
    <s v="N/A"/>
    <s v="N/A"/>
    <s v="13-10-00-033"/>
  </r>
  <r>
    <n v="213"/>
    <n v="78181500"/>
    <s v="Servicios de mantenimiento y reparación de vehículos"/>
    <s v="Febrero"/>
    <n v="330"/>
    <x v="3"/>
    <s v="Nación"/>
    <n v="61161241"/>
    <n v="61161241"/>
    <s v="No"/>
    <s v="N/A"/>
    <n v="0"/>
    <s v="Mantenimiento preventivo y/o correctivo para los vehículos de la Dirección Seccional de Aduanas de Bogotá"/>
    <s v="Prestación de servicios"/>
    <x v="0"/>
    <s v="N/A"/>
    <s v="Dirección Secc de Aduanas de Bogotá"/>
    <x v="9"/>
    <x v="1"/>
    <s v="Dirección Seccional de Aduanas de Bogotá"/>
    <n v="191201202"/>
    <s v="Nelly Argenis Garcia Espinosa"/>
    <s v="Directora Seccional"/>
    <s v="ngarciae@dian.gov.co"/>
    <n v="6017428408"/>
    <s v="Pendiente"/>
    <s v="Segunda"/>
    <d v="2024-01-19T00:00:00"/>
    <d v="2024-02-15T00:00:00"/>
    <d v="2024-03-15T00:00:00"/>
    <d v="2024-03-15T00:00:00"/>
    <n v="27"/>
    <n v="29"/>
    <n v="56"/>
    <s v="N/A"/>
    <s v="N/A"/>
    <s v="13-10-00-033"/>
  </r>
  <r>
    <n v="214"/>
    <n v="72102100"/>
    <s v="Control de plagas"/>
    <s v="Febrero"/>
    <n v="122"/>
    <x v="3"/>
    <s v="Nación"/>
    <n v="7000000"/>
    <n v="7000000"/>
    <s v="No"/>
    <s v="N/A"/>
    <n v="0"/>
    <s v="Servicio integral de fumigación y control de plagas para la Dirección Seccional de Aduanas de Bogota "/>
    <s v="Prestación de servicios"/>
    <x v="0"/>
    <s v="N/A"/>
    <s v="Dirección Secc de Aduanas de Bogotá"/>
    <x v="9"/>
    <x v="1"/>
    <s v="Dirección Seccional de Aduanas de Bogotá"/>
    <n v="191201202"/>
    <s v="Nelly Argenis Garcia Espinosa"/>
    <s v="Directora Seccional"/>
    <s v="ngarciae@dian.gov.co"/>
    <n v="6017428408"/>
    <s v="Pendiente"/>
    <s v="Cuarta"/>
    <d v="2024-02-06T00:00:00"/>
    <d v="2024-02-26T00:00:00"/>
    <d v="2024-03-26T00:00:00"/>
    <d v="2024-03-26T00:00:00"/>
    <n v="20"/>
    <n v="29"/>
    <n v="49"/>
    <s v="N/A"/>
    <s v="N/A"/>
    <s v="13-10-00-033"/>
  </r>
  <r>
    <n v="215"/>
    <n v="92121800"/>
    <s v="Servicio de carros blindados y transporte de valores "/>
    <s v="Abril"/>
    <n v="270"/>
    <x v="3"/>
    <s v="Nación"/>
    <n v="50000000"/>
    <n v="50000000"/>
    <s v="No"/>
    <s v="N/A"/>
    <n v="0"/>
    <s v="Transporte de valores para la Dirección Seccional de Aduanas de Bogotá"/>
    <s v="Prestación de servicios"/>
    <x v="0"/>
    <s v="N/A"/>
    <s v="Dirección Secc de Aduanas de Bogotá"/>
    <x v="9"/>
    <x v="1"/>
    <s v="Dirección Seccional de Aduanas de Bogotá"/>
    <n v="191201202"/>
    <s v="Nelly Argenis Garcia Espinosa"/>
    <s v="Directora Seccional"/>
    <s v="ngarciae@dian.gov.co"/>
    <n v="6017428408"/>
    <s v="Pendiente"/>
    <s v="Primera"/>
    <d v="2024-03-04T00:00:00"/>
    <d v="2024-04-05T00:00:00"/>
    <d v="2024-05-03T00:00:00"/>
    <d v="2024-05-03T00:00:00"/>
    <n v="32"/>
    <n v="28"/>
    <n v="60"/>
    <s v="N/A"/>
    <s v="N/A"/>
    <s v="13-10-00-033"/>
  </r>
  <r>
    <n v="216"/>
    <n v="24111501"/>
    <s v="Bolsas de lona"/>
    <s v="Mayo"/>
    <n v="60"/>
    <x v="3"/>
    <s v="Nación"/>
    <n v="30000000"/>
    <n v="30000000"/>
    <s v="No"/>
    <s v="N/A"/>
    <n v="0"/>
    <s v="Compra de Bolsas de Lonas en Polipropileno para la Dirección Seccional de Aduanas de Bogotá"/>
    <s v="Compraventa"/>
    <x v="0"/>
    <s v="N/A"/>
    <s v="Dirección Secc de Aduanas de Bogotá"/>
    <x v="9"/>
    <x v="1"/>
    <s v="Dirección Seccional de Aduanas de Bogotá"/>
    <n v="191201202"/>
    <s v="Nelly Argenis Garcia Espinosa"/>
    <s v="Directora Seccional"/>
    <s v="ngarciae@dian.gov.co"/>
    <n v="6017428408"/>
    <s v="Pendiente"/>
    <s v="Cuarta"/>
    <d v="2024-04-22T00:00:00"/>
    <d v="2024-05-20T00:00:00"/>
    <d v="2024-06-20T00:00:00"/>
    <d v="2024-06-20T00:00:00"/>
    <n v="28"/>
    <n v="31"/>
    <n v="59"/>
    <s v="N/A"/>
    <s v="N/A"/>
    <s v="13-10-00-033"/>
  </r>
  <r>
    <n v="217"/>
    <s v="76111501;90101700"/>
    <s v="Servicios de limpieza de edificios"/>
    <s v="Agosto"/>
    <n v="122"/>
    <x v="4"/>
    <s v="Nación"/>
    <n v="383914402"/>
    <n v="383914402"/>
    <s v="No"/>
    <s v="N/A"/>
    <n v="0"/>
    <s v="Contrato de Aseo y Cafetería para la Dirección Seccional de Aduanas de Bogotá"/>
    <s v="Prestación de servicios"/>
    <x v="0"/>
    <s v="N/A"/>
    <s v="Dirección Secc de Aduanas de Bogotá"/>
    <x v="9"/>
    <x v="1"/>
    <s v="Dirección Seccional de Aduanas de Bogotá"/>
    <n v="191201202"/>
    <s v="Nelly Argenis Garcia Espinosa"/>
    <s v="Directora Seccional"/>
    <s v="ngarciae@dian.gov.co"/>
    <n v="6017428408"/>
    <s v="Pendiente"/>
    <s v="Tercera"/>
    <d v="2024-07-19T00:00:00"/>
    <d v="2024-08-20T00:00:00"/>
    <d v="2024-09-02T00:00:00"/>
    <d v="2024-09-02T00:00:00"/>
    <n v="32"/>
    <n v="13"/>
    <n v="45"/>
    <s v="N/A"/>
    <s v="N/A"/>
    <s v="13-10-00-033"/>
  </r>
  <r>
    <n v="218"/>
    <n v="80131500"/>
    <s v="Alquiler y arrendamiento de propiedades o edificaciones"/>
    <s v="Enero"/>
    <n v="334"/>
    <x v="0"/>
    <s v="Nación"/>
    <n v="3139708656"/>
    <n v="3139708656"/>
    <s v="No"/>
    <s v="N/A"/>
    <n v="0"/>
    <s v="Arrendamiento del piso 5° del inmueble ubicado en la Avenida Calle 26 No. 96 J - 90, del “PROYECTO OPTIMUS COMPLEJO EMPRESARIAL Y HOTELERO”, de la ciudad de Bogotá D.C., incluidos bienes inmuebles por destinación o adhesión, usos directos, conexos, parqueaderos y demás servicios necesarios para el funcionamiento de las oficinas de una de las sedes de la Dirección Seccional de Aduanas de Bogotá Aeropuerto El Dorado. "/>
    <s v="Arrendamiento"/>
    <x v="0"/>
    <s v="N/A"/>
    <s v="Dir Secc de Aduanas de Bogotá – Aeropuerto El Dorado"/>
    <x v="9"/>
    <x v="1"/>
    <s v="Dirección Seccional de Aduanas de Bogotá Aeropuerto el Dorado"/>
    <n v="103201202"/>
    <s v="Carolina Barrero Saavedra"/>
    <s v="Directora Seccional"/>
    <s v="cbarreros@dian.gov.co"/>
    <n v="6016079999"/>
    <s v="Pendiente"/>
    <s v="Primera"/>
    <d v="2023-12-18T00:00:00"/>
    <d v="2024-01-02T00:00:00"/>
    <d v="2024-01-02T00:00:00"/>
    <d v="2024-01-02T00:00:00"/>
    <n v="15"/>
    <n v="0"/>
    <n v="15"/>
    <s v="N/A"/>
    <s v="N/A"/>
    <s v="13-10-00-003"/>
  </r>
  <r>
    <n v="219"/>
    <n v="78111802"/>
    <s v="Servicios de buses con horarios programados"/>
    <s v="Enero"/>
    <n v="342"/>
    <x v="3"/>
    <s v="Nación"/>
    <n v="80575941"/>
    <n v="80575941"/>
    <s v="No"/>
    <s v="N/A"/>
    <n v="0"/>
    <s v="Prestación de servicios de transporte terrestre especializado nocturno para los servidores públicos de la Dirección Seccional de Aduanas de Bogotá Aeropuerto El Dorado"/>
    <s v="Prestación de servicios"/>
    <x v="0"/>
    <s v="N/A"/>
    <s v="Dir Secc de Aduanas de Bogotá – Aeropuerto El Dorado"/>
    <x v="9"/>
    <x v="1"/>
    <s v="Dirección Seccional de Aduanas de Bogotá Aeropuerto el Dorado"/>
    <n v="103201202"/>
    <s v="Carolina Barrero Saavedra"/>
    <s v="Directora Seccional"/>
    <s v="cbarreros@dian.gov.co"/>
    <n v="6016079999"/>
    <s v="Pendiente"/>
    <s v="Segunda"/>
    <d v="2023-12-26T00:00:00"/>
    <d v="2024-01-12T00:00:00"/>
    <d v="2024-01-25T00:00:00"/>
    <d v="2024-01-25T00:00:00"/>
    <n v="17"/>
    <n v="13"/>
    <n v="30"/>
    <s v="N/A"/>
    <s v="N/A"/>
    <s v="13-10-00-003"/>
  </r>
  <r>
    <n v="220"/>
    <n v="46171500"/>
    <s v="Cerraduras, elementos de seguridad y accesorios"/>
    <s v="Mayo"/>
    <n v="30"/>
    <x v="3"/>
    <s v="Nación"/>
    <n v="7000000"/>
    <n v="7000000"/>
    <s v="No"/>
    <s v="N/A"/>
    <n v="0"/>
    <s v="Adquisición de precintos de alta seguridad, para el control de la operación aduanera en la Dirección Seccional de Aduanas de Bogotá Aeropuerto El Dorado"/>
    <s v="Compraventa"/>
    <x v="0"/>
    <s v="N/A"/>
    <s v="Dir Secc de Aduanas de Bogotá – Aeropuerto El Dorado"/>
    <x v="9"/>
    <x v="1"/>
    <s v="Dirección Seccional de Aduanas de Bogotá Aeropuerto el Dorado"/>
    <n v="103201202"/>
    <s v="Carolina Barrero Saavedra"/>
    <s v="Directora Seccional"/>
    <s v="cbarreros@dian.gov.co"/>
    <n v="6016079999"/>
    <s v="Pendiente"/>
    <s v="Segunda"/>
    <d v="2024-04-22T00:00:00"/>
    <d v="2024-05-10T00:00:00"/>
    <d v="2024-05-24T00:00:00"/>
    <d v="2024-05-24T00:00:00"/>
    <n v="18"/>
    <n v="14"/>
    <n v="32"/>
    <s v="N/A"/>
    <s v="N/A"/>
    <s v="13-10-00-003"/>
  </r>
  <r>
    <n v="221"/>
    <n v="39121700"/>
    <s v="Ferretería eléctrica y suministros"/>
    <s v="Enero"/>
    <n v="311"/>
    <x v="3"/>
    <s v="Nación"/>
    <n v="17200000"/>
    <n v="17200000"/>
    <s v="No"/>
    <s v="N/A"/>
    <n v="0"/>
    <s v="Suministro de materiales eléctricos, hidrosanitarios, ferretería, insumos y artículos para el funcionamiento y mantenimiento de la Dirección Seccional de Aduanas de Bogotá Aeropuerto El Dorado."/>
    <s v="Suministro"/>
    <x v="0"/>
    <s v="N/A"/>
    <s v="Dir Secc de Aduanas de Bogotá – Aeropuerto El Dorado"/>
    <x v="9"/>
    <x v="1"/>
    <s v="Dirección Seccional de Aduanas de Bogotá Aeropuerto el Dorado"/>
    <n v="103201202"/>
    <s v="Carolina Barrero Saavedra"/>
    <s v="Directora Seccional"/>
    <s v="cbarreros@dian.gov.co"/>
    <n v="6016079999"/>
    <s v="Pendiente"/>
    <s v="Tercera"/>
    <d v="2023-12-26T00:00:00"/>
    <d v="2024-01-19T00:00:00"/>
    <d v="2024-02-01T00:00:00"/>
    <d v="2024-02-01T00:00:00"/>
    <n v="24"/>
    <n v="13"/>
    <n v="37"/>
    <s v="N/A"/>
    <s v="N/A"/>
    <s v="13-10-00-003"/>
  </r>
  <r>
    <n v="222"/>
    <n v="15101500"/>
    <s v="Petróleo y Destilados"/>
    <s v="Marzo"/>
    <n v="31"/>
    <x v="3"/>
    <s v="Nación"/>
    <n v="16000000"/>
    <n v="16000000"/>
    <s v="No"/>
    <s v="N/A"/>
    <n v="0"/>
    <s v="Adquisición de tarjetas electrónicas y/o dispositivos TAGs para el suministro de combustibles (gasolina y/o Acpm) para los vehículos asignados a la Dirección Seccional de Aduanas de Bogotá Aeropuerto El Dorado. "/>
    <s v="Compraventa"/>
    <x v="0"/>
    <s v="N/A"/>
    <s v="Dir Secc de Aduanas de Bogotá – Aeropuerto El Dorado"/>
    <x v="9"/>
    <x v="1"/>
    <s v="Dirección Seccional de Aduanas de Bogotá Aeropuerto el Dorado"/>
    <n v="103201202"/>
    <s v="Carolina Barrero Saavedra"/>
    <s v="Directora Seccional"/>
    <s v="cbarreros@dian.gov.co"/>
    <n v="6016079999"/>
    <s v="Pendiente"/>
    <s v="Tercera"/>
    <d v="2024-03-01T00:00:00"/>
    <d v="2024-03-18T00:00:00"/>
    <d v="2024-04-03T00:00:00"/>
    <d v="2024-04-03T00:00:00"/>
    <n v="17"/>
    <n v="16"/>
    <n v="33"/>
    <s v="N/A"/>
    <s v="N/A"/>
    <s v="13-10-00-003"/>
  </r>
  <r>
    <n v="223"/>
    <n v="72102100"/>
    <s v="Control de plagas"/>
    <s v="Febrero"/>
    <n v="276"/>
    <x v="3"/>
    <s v="Nación"/>
    <n v="8000000"/>
    <n v="8000000"/>
    <s v="No"/>
    <s v="N/A"/>
    <n v="0"/>
    <s v="Servicio integral de fumigación y control de plagas para las diferentes sedes a cargo de la Dirección Seccional de Aduanas de Bogotá Aeropuerto El Dorado"/>
    <s v="Prestación de servicios"/>
    <x v="0"/>
    <s v="N/A"/>
    <s v="Dir Secc de Aduanas de Bogotá – Aeropuerto El Dorado"/>
    <x v="9"/>
    <x v="1"/>
    <s v="Dirección Seccional de Aduanas de Bogotá Aeropuerto el Dorado"/>
    <n v="103201202"/>
    <s v="Carolina Barrero Saavedra"/>
    <s v="Directora Seccional"/>
    <s v="cbarreros@dian.gov.co"/>
    <n v="6016079999"/>
    <s v="Pendiente"/>
    <s v="Tercera"/>
    <d v="2024-02-01T00:00:00"/>
    <d v="2024-02-23T00:00:00"/>
    <d v="2024-03-07T00:00:00"/>
    <d v="2024-03-07T00:00:00"/>
    <n v="22"/>
    <n v="13"/>
    <n v="35"/>
    <s v="N/A"/>
    <s v="N/A"/>
    <s v="13-10-00-003"/>
  </r>
  <r>
    <n v="224"/>
    <n v="78181500"/>
    <s v="Servicios de mantenimiento y reparación de vehículos"/>
    <s v="Enero"/>
    <n v="303"/>
    <x v="3"/>
    <s v="Nación"/>
    <n v="40000000"/>
    <n v="40000000"/>
    <s v="No"/>
    <s v="N/A"/>
    <n v="0"/>
    <s v="Mantenimiento preventivo y/o correctivo con suministro de repuestos nuevos y originales para los vehículos asignados a la Dirección Seccional de Aduanas de Bogotá Aeropuerto El Dorado. "/>
    <s v="Prestación de servicios"/>
    <x v="0"/>
    <s v="N/A"/>
    <s v="Dir Secc de Aduanas de Bogotá – Aeropuerto El Dorado"/>
    <x v="9"/>
    <x v="1"/>
    <s v="Dirección Seccional de Aduanas de Bogotá Aeropuerto el Dorado"/>
    <n v="103201202"/>
    <s v="Carolina Barrero Saavedra"/>
    <s v="Directora Seccional"/>
    <s v="cbarreros@dian.gov.co"/>
    <n v="6016079999"/>
    <s v="Pendiente"/>
    <s v="Quinta"/>
    <d v="2024-01-03T00:00:00"/>
    <d v="2024-01-29T00:00:00"/>
    <d v="2024-02-09T00:00:00"/>
    <d v="2024-02-09T00:00:00"/>
    <n v="26"/>
    <n v="11"/>
    <n v="37"/>
    <s v="N/A"/>
    <s v="N/A"/>
    <s v="13-10-00-003"/>
  </r>
  <r>
    <n v="225"/>
    <n v="72154066"/>
    <s v="Mantenimiento general de equipos de oficina "/>
    <s v="Marzo"/>
    <n v="243"/>
    <x v="3"/>
    <s v="Nación"/>
    <n v="5000000"/>
    <n v="5000000"/>
    <s v="No"/>
    <s v="N/A"/>
    <n v="0"/>
    <s v="Mantenimiento preventivo y/o correctivo con suministro de repuestos nuevos y originales para las máquinas contadoras de billetes a cargo de la Dirección Seccional de Aduanas de Bogotá Aeropuerto El Dorado. "/>
    <s v="Prestación de servicios"/>
    <x v="0"/>
    <s v="N/A"/>
    <s v="Dir Secc de Aduanas de Bogotá – Aeropuerto El Dorado"/>
    <x v="9"/>
    <x v="1"/>
    <s v="Dirección Seccional de Aduanas de Bogotá Aeropuerto el Dorado"/>
    <n v="103201202"/>
    <s v="Carolina Barrero Saavedra"/>
    <s v="Directora Seccional"/>
    <s v="cbarreros@dian.gov.co"/>
    <n v="6016079999"/>
    <s v="Pendiente"/>
    <s v="Tercera"/>
    <d v="2024-02-26T00:00:00"/>
    <d v="2024-03-22T00:00:00"/>
    <d v="2024-04-09T00:00:00"/>
    <d v="2024-04-09T00:00:00"/>
    <n v="25"/>
    <n v="18"/>
    <n v="43"/>
    <s v="N/A"/>
    <s v="N/A"/>
    <s v="13-10-00-003"/>
  </r>
  <r>
    <n v="226"/>
    <n v="73152109"/>
    <s v="Servicios de mantenimiento y alquiler de básculas industriales "/>
    <s v="Junio"/>
    <n v="173"/>
    <x v="3"/>
    <s v="Nación"/>
    <n v="5000000"/>
    <n v="5000000"/>
    <s v="No"/>
    <s v="N/A"/>
    <n v="0"/>
    <s v="Mantenimiento preventivo y/o correctivo, con verificación y calibración de las básculas y grameras a cargo de la Dirección Seccional de Aduanas de Bogotá Aeropuerto El Dorado."/>
    <s v="Prestación de servicios"/>
    <x v="0"/>
    <s v="N/A"/>
    <s v="Dir Secc de Aduanas de Bogotá – Aeropuerto El Dorado"/>
    <x v="9"/>
    <x v="1"/>
    <s v="Dirección Seccional de Aduanas de Bogotá Aeropuerto el Dorado"/>
    <n v="103201202"/>
    <s v="Carolina Barrero Saavedra"/>
    <s v="Directora Seccional"/>
    <s v="cbarreros@dian.gov.co"/>
    <n v="6016079999"/>
    <s v="Pendiente"/>
    <s v="Primera"/>
    <d v="2024-05-20T00:00:00"/>
    <d v="2024-06-04T00:00:00"/>
    <d v="2024-06-18T00:00:00"/>
    <d v="2024-06-18T00:00:00"/>
    <n v="15"/>
    <n v="14"/>
    <n v="29"/>
    <s v="N/A"/>
    <s v="N/A"/>
    <s v="13-10-00-003"/>
  </r>
  <r>
    <n v="227"/>
    <n v="72154066"/>
    <s v="Mantenimiento general de equipos de oficina"/>
    <s v="Marzo"/>
    <n v="269"/>
    <x v="3"/>
    <s v="Nación"/>
    <n v="7000000"/>
    <n v="7000000"/>
    <s v="No"/>
    <s v="N/A"/>
    <n v="0"/>
    <s v="Mantenimiento del mobiliario y persianas para las diferentes sedes a cargo de la Dirección Seccional de Aduanas de Bogotá Aeropuerto El Dorado."/>
    <s v="Prestación de servicios"/>
    <x v="0"/>
    <s v="N/A"/>
    <s v="Dir Secc de Aduanas de Bogotá – Aeropuerto El Dorado"/>
    <x v="9"/>
    <x v="1"/>
    <s v="Dirección Seccional de Aduanas de Bogotá Aeropuerto el Dorado"/>
    <n v="103201202"/>
    <s v="Carolina Barrero Saavedra"/>
    <s v="Directora Seccional"/>
    <s v="cbarreros@dian.gov.co"/>
    <n v="6016079999"/>
    <s v="Pendiente"/>
    <s v="Primera"/>
    <d v="2024-02-12T00:00:00"/>
    <d v="2024-03-01T00:00:00"/>
    <d v="2024-03-14T00:00:00"/>
    <d v="2024-03-14T00:00:00"/>
    <n v="18"/>
    <n v="13"/>
    <n v="31"/>
    <s v="N/A"/>
    <s v="N/A"/>
    <s v="13-10-00-003"/>
  </r>
  <r>
    <n v="228"/>
    <n v="72102100"/>
    <s v="Control de plagas"/>
    <s v="Enero"/>
    <n v="300"/>
    <x v="3"/>
    <s v="Nación"/>
    <n v="64000000"/>
    <n v="64000000"/>
    <s v="No"/>
    <s v="N/A"/>
    <n v="0"/>
    <s v="Servicio integral de fumigación y control de plagas para las sedes de la Dirección Seccional de Impuestos de Bogotá"/>
    <s v="Prestación de servicios"/>
    <x v="0"/>
    <s v="N/A"/>
    <s v="Dirección Secc de Impuestos de Bogotá"/>
    <x v="9"/>
    <x v="1"/>
    <s v="Dirección Seccional de Impuestos de Bogotá"/>
    <n v="132257201"/>
    <s v="Janeth Teresa Serrano Bermonth"/>
    <s v="Directora Seccional"/>
    <s v="jserranob2@dian.gov.co"/>
    <n v="6016079999"/>
    <s v="Pendiente"/>
    <s v="Tercera"/>
    <d v="2024-01-05T00:00:00"/>
    <d v="2024-01-13T00:00:00"/>
    <d v="2024-02-10T00:00:00"/>
    <d v="2024-02-15T00:00:00"/>
    <n v="8"/>
    <n v="28"/>
    <n v="36"/>
    <s v="N/A"/>
    <s v="N/A"/>
    <s v="13-10-00-132"/>
  </r>
  <r>
    <n v="229"/>
    <s v="53101502;53101602;53101802;53111601"/>
    <s v="Ropa, Maletas y productos de aseo personal"/>
    <s v="Julio"/>
    <n v="30"/>
    <x v="3"/>
    <s v="Nación"/>
    <n v="2600000"/>
    <n v="2600000"/>
    <s v="No"/>
    <s v="N/A"/>
    <n v="0"/>
    <s v="Compraventa de las dotaciones de ley para un funcionario de la Dirección Seccional de Impuestos de Bogotá para la vigencia del año 2023"/>
    <s v="Compraventa"/>
    <x v="0"/>
    <s v="N/A"/>
    <s v="Dirección Secc de Impuestos de Bogotá"/>
    <x v="9"/>
    <x v="1"/>
    <s v="Dirección Seccional de Impuestos de Bogotá"/>
    <n v="132257201"/>
    <s v="Janeth Teresa Serrano Bermonth"/>
    <s v="Directora Seccional"/>
    <s v="jserranob2@dian.gov.co"/>
    <n v="6016079999"/>
    <s v="Pendiente"/>
    <s v="Primera"/>
    <d v="2024-07-05T00:00:00"/>
    <d v="2024-07-29T00:00:00"/>
    <d v="2024-08-09T00:00:00"/>
    <d v="2024-08-30T00:00:00"/>
    <n v="24"/>
    <n v="11"/>
    <n v="35"/>
    <s v="N/A"/>
    <s v="N/A"/>
    <s v="13-10-00-132"/>
  </r>
  <r>
    <n v="230"/>
    <n v="15101500"/>
    <s v="Petróleo y Destilados"/>
    <s v="Enero"/>
    <n v="363"/>
    <x v="3"/>
    <s v="Nación"/>
    <n v="60000000"/>
    <n v="60000000"/>
    <s v="No"/>
    <s v="N/A"/>
    <n v="0"/>
    <s v="Suministro de combustibles para vehículos asignados y plantas eléctricas  de la Dirección Seccional de Aduanas y Seccional de Impuestos de Cali"/>
    <s v="Suministro"/>
    <x v="0"/>
    <s v="N/A"/>
    <s v="Dirección Secc de Aduanas de Cali"/>
    <x v="9"/>
    <x v="1"/>
    <s v="Dirección Seccional de Aduanas de Cali"/>
    <n v="146201202"/>
    <s v="Nohora Peláez Delgado"/>
    <s v="Directora Seccional"/>
    <s v="npelaezd@dian.gov.co"/>
    <n v="4850576"/>
    <s v="Pendiente"/>
    <s v="Primera"/>
    <d v="2023-12-07T00:00:00"/>
    <d v="2024-01-02T00:00:00"/>
    <d v="2024-01-04T00:00:00"/>
    <d v="2024-01-04T00:00:00"/>
    <n v="26"/>
    <n v="2"/>
    <n v="28"/>
    <s v="N/A"/>
    <s v="N/A"/>
    <s v="13-10-00-088"/>
  </r>
  <r>
    <n v="231"/>
    <n v="78181500"/>
    <s v="Servicios de mantenimiento y reparación de vehículos"/>
    <s v="Enero"/>
    <n v="330"/>
    <x v="2"/>
    <s v="Nación"/>
    <n v="150000000"/>
    <n v="150000000"/>
    <s v="No"/>
    <s v="N/A"/>
    <n v="0"/>
    <s v="Mantenimiento preventivo y/o correctivo con suministro de repuestos, para los vehículos asignados a la Dirección Seccional de Aduanas de Cali"/>
    <s v="Prestación de servicios"/>
    <x v="0"/>
    <s v="N/A"/>
    <s v="Dirección Secc de Aduanas de Cali"/>
    <x v="9"/>
    <x v="1"/>
    <s v="Dirección Seccional de Aduanas de Cali"/>
    <n v="146201202"/>
    <s v="Nohora Peláez Delgado"/>
    <s v="Directora Seccional"/>
    <s v="npelaezd@dian.gov.co"/>
    <n v="4850576"/>
    <s v="Pendiente"/>
    <s v="Primera"/>
    <d v="2023-12-11T00:00:00"/>
    <d v="2024-01-02T00:00:00"/>
    <d v="2024-01-30T00:00:00"/>
    <d v="2024-01-30T00:00:00"/>
    <n v="22"/>
    <n v="28"/>
    <n v="50"/>
    <s v="N/A"/>
    <s v="N/A"/>
    <s v="13-10-00-088"/>
  </r>
  <r>
    <n v="232"/>
    <s v="72101509;72154022"/>
    <s v="Servicio de mantenimiento o reparación de equipos y sistemas de protección contra incendios"/>
    <s v="Abril"/>
    <n v="270"/>
    <x v="3"/>
    <s v="Nación"/>
    <n v="70000000"/>
    <n v="70000000"/>
    <s v="No"/>
    <s v="N/A"/>
    <n v="0"/>
    <s v="Adquisición de Motobmbas electricas, así como el Mantenimiento preventivo y/o correctivo con suministro de repuestos, para motobombas eléctricas del sistema de red contra incendios existentes y del sistema de presión de agua potable en las diferentes sedes de las Direcciones Seccionales de Impuestos y Aduanas de Cali, asi como el lavado y analisis de los tanques de agua de reserva"/>
    <s v="Prestación de servicios"/>
    <x v="0"/>
    <s v="N/A"/>
    <s v="Dirección Secc de Aduanas de Cali"/>
    <x v="9"/>
    <x v="1"/>
    <s v="Dirección Seccional de Aduanas de Cali"/>
    <n v="146201202"/>
    <s v="Nohora Peláez Delgado"/>
    <s v="Directora Seccional"/>
    <s v="npelaezd@dian.gov.co"/>
    <n v="4850576"/>
    <s v="Pendiente"/>
    <s v="Segunda"/>
    <d v="2024-03-14T00:00:00"/>
    <d v="2024-04-11T00:00:00"/>
    <d v="2024-04-25T00:00:00"/>
    <d v="2024-04-25T00:00:00"/>
    <n v="28"/>
    <n v="14"/>
    <n v="42"/>
    <s v="N/A"/>
    <s v="N/A"/>
    <s v="13-10-00-088"/>
  </r>
  <r>
    <n v="233"/>
    <n v="39121700"/>
    <s v="Ferretería eléctrica y suministros"/>
    <s v="Marzo"/>
    <n v="196"/>
    <x v="3"/>
    <s v="Nación"/>
    <n v="80000000"/>
    <n v="80000000"/>
    <s v="No"/>
    <s v="N/A"/>
    <n v="0"/>
    <s v="Suministro de materiales eléctricos, hidrosanitarios, ferretería, insumos y artículos para el funcionamiento y mantenimiento de la Dirección Seccional de Impuestos y Seccional de Aduanas de Cali"/>
    <s v="Suministro"/>
    <x v="0"/>
    <s v="N/A"/>
    <s v="Dirección Secc de Aduanas de Cali"/>
    <x v="9"/>
    <x v="1"/>
    <s v="Dirección Seccional de Aduanas de Cali"/>
    <n v="146201202"/>
    <s v="Nohora Peláez Delgado"/>
    <s v="Directora Seccional"/>
    <s v="npelaezd@dian.gov.co"/>
    <n v="4850576"/>
    <s v="Pendiente"/>
    <s v="Tercera"/>
    <d v="2024-02-16T00:00:00"/>
    <d v="2024-03-18T00:00:00"/>
    <d v="2024-03-27T00:00:00"/>
    <d v="2024-03-31T00:00:00"/>
    <n v="31"/>
    <n v="9"/>
    <n v="40"/>
    <s v="N/A"/>
    <s v="N/A"/>
    <s v="13-10-00-088"/>
  </r>
  <r>
    <n v="234"/>
    <n v="85151508"/>
    <s v="Servicios de análisis de alimentos"/>
    <s v="Marzo"/>
    <n v="289"/>
    <x v="3"/>
    <s v="Nación"/>
    <n v="5000000"/>
    <n v="5000000"/>
    <s v="No"/>
    <s v="N/A"/>
    <n v="0"/>
    <s v="Servicio de análisis microbiológico y físico-Químico de mercancías perecederas, aprehendidas y decomisadas y abandonadas a favor de la nación, recogiéndolas en los diferentes depósitos de la ciudad de Cali y su Jurisdicción _x000a_"/>
    <s v="Prestación de servicios"/>
    <x v="0"/>
    <s v="N/A"/>
    <s v="Dirección Secc de Aduanas de Cali"/>
    <x v="9"/>
    <x v="1"/>
    <s v="Dirección Seccional de Aduanas de Cali"/>
    <n v="146201202"/>
    <s v="Nohora Peláez Delgado"/>
    <s v="Directora Seccional"/>
    <s v="npelaezd@dian.gov.co"/>
    <n v="4850576"/>
    <s v="Pendiente"/>
    <s v="Tercera"/>
    <d v="2024-02-16T00:00:00"/>
    <d v="2024-03-18T00:00:00"/>
    <d v="2024-03-27T00:00:00"/>
    <d v="2024-03-31T00:00:00"/>
    <n v="31"/>
    <n v="9"/>
    <n v="40"/>
    <s v="N/A"/>
    <s v="N/A"/>
    <s v="13-10-00-088"/>
  </r>
  <r>
    <n v="235"/>
    <s v="72102900;72103300;72153204;72101507"/>
    <s v="Servicios de mantenimiento y reparación de instalaciones"/>
    <s v="Mayo"/>
    <n v="175"/>
    <x v="3"/>
    <s v="Nación"/>
    <n v="100000000"/>
    <n v="100000000"/>
    <s v="No"/>
    <s v="N/A"/>
    <n v="0"/>
    <s v="Mantenimiento general de los bienes inmuebles que administra la DIAN Seccional de Aduanas Cali, recibido con ocasión del pago de Obligaciones Fiscales, aduaneras y cambiarias."/>
    <s v="Prestación de servicios"/>
    <x v="0"/>
    <s v="N/A"/>
    <s v="Dirección Secc de Aduanas de Cali"/>
    <x v="9"/>
    <x v="1"/>
    <s v="Dirección Seccional de Aduanas de Cali"/>
    <n v="146201202"/>
    <s v="Nohora Peláez Delgado"/>
    <s v="Directora Seccional"/>
    <s v="npelaezd@dian.gov.co"/>
    <n v="4850576"/>
    <s v="Pendiente"/>
    <s v="Cuarta"/>
    <d v="2024-04-26T00:00:00"/>
    <d v="2024-05-23T00:00:00"/>
    <d v="2024-06-07T00:00:00"/>
    <d v="2024-06-07T00:00:00"/>
    <n v="27"/>
    <n v="15"/>
    <n v="42"/>
    <s v="N/A"/>
    <s v="N/A"/>
    <s v="13-10-00-088"/>
  </r>
  <r>
    <n v="236"/>
    <n v="72151506"/>
    <s v="Servicio de instalación de mecanismos de control y dispositivos relacionados"/>
    <s v="Enero"/>
    <n v="363"/>
    <x v="0"/>
    <s v="Nación"/>
    <n v="64000000"/>
    <n v="64000000"/>
    <s v="No"/>
    <s v="N/A"/>
    <n v="0"/>
    <s v="Mantenimiento preventivo y/o correctivo con inclusión de repuestos para los equipos fijos de RAYOS-X MARCA L-3 COMUNICATIONS tanto electrónico como mecánico, que tienen a cargo la división de carga de la Dirección Seccional de Aduanas de Cali"/>
    <s v="Prestación de servicios"/>
    <x v="0"/>
    <s v="N/A"/>
    <s v="Dirección Secc de Aduanas de Cali"/>
    <x v="9"/>
    <x v="1"/>
    <s v="Dirección Seccional de Aduanas de Cali"/>
    <n v="146201202"/>
    <s v="Nohora Peláez Delgado"/>
    <s v="Directora Seccional"/>
    <s v="npelaezd@dian.gov.co"/>
    <n v="4850576"/>
    <s v="Pendiente"/>
    <s v="Primera"/>
    <d v="2023-12-06T00:00:00"/>
    <d v="2024-01-02T00:00:00"/>
    <d v="2024-01-03T00:00:00"/>
    <d v="2024-01-03T00:00:00"/>
    <n v="27"/>
    <n v="1"/>
    <n v="28"/>
    <s v="N/A"/>
    <s v="N/A"/>
    <s v="13-10-00-088"/>
  </r>
  <r>
    <n v="237"/>
    <n v="72151506"/>
    <s v="Servicio de instalación de mecanismos de control y dispositivos relacionados"/>
    <s v="Enero"/>
    <n v="363"/>
    <x v="0"/>
    <s v="Nación"/>
    <n v="64000000"/>
    <n v="64000000"/>
    <s v="No"/>
    <s v="N/A"/>
    <n v="0"/>
    <s v="Mantenimiento preventivo y/o correctivo con suministro de repuestos nuevos y originales, previa aprobación de la UAE-DIAN, para equipos Rayos X marca Smiths electrónicos y mecánicos de la División de Viajero de la Dirección Seccional de Aduanas de Cali."/>
    <s v="Prestación de servicios"/>
    <x v="0"/>
    <s v="N/A"/>
    <s v="Dirección Secc de Aduanas de Cali"/>
    <x v="9"/>
    <x v="1"/>
    <s v="Dirección Seccional de Aduanas de Cali"/>
    <n v="146201202"/>
    <s v="Nohora Peláez Delgado"/>
    <s v="Directora Seccional"/>
    <s v="npelaezd@dian.gov.co"/>
    <n v="4850576"/>
    <s v="Pendiente"/>
    <s v="Primera"/>
    <d v="2023-12-06T00:00:00"/>
    <d v="2024-01-02T00:00:00"/>
    <d v="2024-01-03T00:00:00"/>
    <d v="2024-01-03T00:00:00"/>
    <n v="27"/>
    <n v="1"/>
    <n v="28"/>
    <s v="N/A"/>
    <s v="N/A"/>
    <s v="13-10-00-088"/>
  </r>
  <r>
    <n v="238"/>
    <n v="80131500"/>
    <s v="Alquiler y arrendamiento de propiedades o edificaciones"/>
    <s v="Enero"/>
    <n v="365"/>
    <x v="0"/>
    <s v="Nación"/>
    <n v="203000000"/>
    <n v="203000000"/>
    <s v="No"/>
    <s v="N/A"/>
    <n v="0"/>
    <s v="Arrendamiento de locales para el funcionamiento del Punto de Contacto de la UAE-DIAN en el Sur de Cali"/>
    <s v="Arrendamiento"/>
    <x v="0"/>
    <s v="N/A"/>
    <s v="Dirección Secc de Aduanas de Cali"/>
    <x v="9"/>
    <x v="1"/>
    <s v="Dirección Seccional de Aduanas de Cali"/>
    <n v="146201202"/>
    <s v="Nohora Peláez Delgado"/>
    <s v="Directora Seccional"/>
    <s v="npelaezd@dian.gov.co"/>
    <n v="4850576"/>
    <s v="Pendiente"/>
    <s v="Primera"/>
    <d v="2023-12-06T00:00:00"/>
    <d v="2024-01-02T00:00:00"/>
    <d v="2024-01-03T00:00:00"/>
    <d v="2024-01-03T00:00:00"/>
    <n v="27"/>
    <n v="1"/>
    <n v="28"/>
    <s v="N/A"/>
    <s v="N/A"/>
    <s v="13-10-00-088"/>
  </r>
  <r>
    <n v="239"/>
    <n v="72152400"/>
    <s v="Servicios de montaje e instalación de ventanas y puertas"/>
    <s v="Marzo"/>
    <n v="60"/>
    <x v="3"/>
    <s v="Nación"/>
    <n v="20000000"/>
    <n v="20000000"/>
    <s v="No"/>
    <s v="N/A"/>
    <n v="0"/>
    <s v="Servicio de Mantenimiento de las puertas, rodamientos y rieles de las entradas principales de las seccionales de aduanas e impuestos"/>
    <s v="Prestación de servicios"/>
    <x v="0"/>
    <s v="N/A"/>
    <s v="Dirección Secc de Aduanas de Cali"/>
    <x v="9"/>
    <x v="1"/>
    <s v="Dirección Seccional de Aduanas de Cali"/>
    <n v="146201202"/>
    <s v="Nohora Peláez Delgado"/>
    <s v="Directora Seccional"/>
    <s v="npelaezd@dian.gov.co"/>
    <n v="4850576"/>
    <s v="Pendiente"/>
    <s v="Tercera"/>
    <d v="2024-03-06T00:00:00"/>
    <d v="2024-03-21T00:00:00"/>
    <d v="2024-04-05T00:00:00"/>
    <d v="2024-04-05T00:00:00"/>
    <n v="15"/>
    <n v="15"/>
    <n v="30"/>
    <s v="N/A"/>
    <s v="N/A"/>
    <s v="13-10-00-088"/>
  </r>
  <r>
    <n v="240"/>
    <n v="72151703"/>
    <s v="Servicio de instalación de sistemas de alarmas contra robo y detección de fuego"/>
    <s v="Mayo"/>
    <n v="45"/>
    <x v="3"/>
    <s v="Nación"/>
    <n v="6000000"/>
    <n v="6000000"/>
    <s v="No"/>
    <s v="N/A"/>
    <n v="0"/>
    <s v="Acondicionamiento del circuito de alarma de emergencias del edificio de la seccional"/>
    <s v="Prestación de servicios"/>
    <x v="0"/>
    <s v="N/A"/>
    <s v="Dirección Secc de Aduanas de Cali"/>
    <x v="9"/>
    <x v="1"/>
    <s v="Dirección Seccional de Aduanas de Cali"/>
    <n v="146201202"/>
    <s v="Nohora Peláez Delgado"/>
    <s v="Directora Seccional"/>
    <s v="npelaezd@dian.gov.co"/>
    <n v="4850576"/>
    <s v="Pendiente"/>
    <s v="Segunda"/>
    <d v="2024-04-22T00:00:00"/>
    <d v="2024-05-06T00:00:00"/>
    <d v="2024-06-04T00:00:00"/>
    <d v="2024-06-04T00:00:00"/>
    <n v="14"/>
    <n v="29"/>
    <n v="43"/>
    <s v="N/A"/>
    <s v="N/A"/>
    <s v="13-10-00-088"/>
  </r>
  <r>
    <n v="241"/>
    <n v="80131800"/>
    <s v="Servicios de administración inmobiliaria"/>
    <s v="Febrero"/>
    <n v="235"/>
    <x v="3"/>
    <s v="Nación"/>
    <n v="115000000"/>
    <n v="115000000"/>
    <s v="No"/>
    <s v="N/A"/>
    <n v="0"/>
    <s v="Realizar avalúos comerciales de mercancías aprehendidas para la venta"/>
    <s v="Prestación de servicios"/>
    <x v="0"/>
    <s v="N/A"/>
    <s v="Dirección Secc de Aduanas de Cali"/>
    <x v="9"/>
    <x v="1"/>
    <s v="Dirección Seccional de Aduanas de Cali"/>
    <n v="146201202"/>
    <s v="Nohora Peláez Delgado"/>
    <s v="Directora Seccional"/>
    <s v="npelaezd@dian.gov.co"/>
    <n v="4850576"/>
    <s v="Pendiente"/>
    <s v="Tercera"/>
    <d v="2024-02-06T00:00:00"/>
    <d v="2024-02-20T00:00:00"/>
    <d v="2024-03-05T00:00:00"/>
    <d v="2024-03-08T00:00:00"/>
    <n v="14"/>
    <n v="14"/>
    <n v="28"/>
    <s v="N/A"/>
    <s v="N/A"/>
    <s v="13-10-00-088"/>
  </r>
  <r>
    <n v="242"/>
    <n v="46171514"/>
    <s v="Cadenas de seguridad o accesorios"/>
    <s v="Junio"/>
    <n v="60"/>
    <x v="3"/>
    <s v="Nación"/>
    <n v="6000000"/>
    <n v="6000000"/>
    <s v="No"/>
    <s v="N/A"/>
    <n v="0"/>
    <s v="Adquisición de Precintos de Alta Seguridad Tipo Botella, para el control de las operaciones aduaneras de la Dirección Seccional de Aduanas de Cali"/>
    <s v="Compraventa"/>
    <x v="0"/>
    <s v="N/A"/>
    <s v="Dirección Secc de Aduanas de Cali"/>
    <x v="9"/>
    <x v="1"/>
    <s v="Dirección Seccional de Aduanas de Cali"/>
    <n v="146201202"/>
    <s v="Nohora Peláez Delgado"/>
    <s v="Directora Seccional"/>
    <s v="npelaezd@dian.gov.co"/>
    <n v="4850576"/>
    <s v="Pendiente"/>
    <s v="Cuarta"/>
    <d v="2024-06-05T00:00:00"/>
    <d v="2024-06-26T00:00:00"/>
    <d v="2024-07-16T00:00:00"/>
    <d v="2024-07-18T00:00:00"/>
    <n v="21"/>
    <n v="20"/>
    <n v="41"/>
    <s v="N/A"/>
    <s v="N/A"/>
    <s v="13-10-00-088"/>
  </r>
  <r>
    <n v="243"/>
    <n v="90121603"/>
    <s v="Servicio de verificación de tiquetes de pasajeros"/>
    <s v="Enero"/>
    <n v="300"/>
    <x v="0"/>
    <s v="Nación"/>
    <n v="2000000"/>
    <n v="2000000"/>
    <s v="No"/>
    <s v="N/A"/>
    <n v="0"/>
    <s v="Peajes para la movilidad de los vehiculos por las vías del territorio departamental, en cumplimiento de los objetivos misionales de la entidad."/>
    <s v="Prestación de servicios"/>
    <x v="0"/>
    <s v="N/A"/>
    <s v="Dirección Secc de Aduanas de Cali"/>
    <x v="9"/>
    <x v="1"/>
    <s v="Dirección Seccional de Aduanas de Cali"/>
    <n v="146201202"/>
    <s v="Nohora Peláez Delgado"/>
    <s v="Directora Seccional"/>
    <s v="npelaezd@dian.gov.co"/>
    <n v="4850576"/>
    <s v="Pendiente"/>
    <s v="Quinta"/>
    <d v="2024-01-05T00:00:00"/>
    <d v="2024-01-29T00:00:00"/>
    <d v="2024-02-20T00:00:00"/>
    <d v="2024-02-20T00:00:00"/>
    <n v="24"/>
    <n v="22"/>
    <n v="46"/>
    <s v="N/A"/>
    <s v="N/A"/>
    <s v="13-10-00-088"/>
  </r>
  <r>
    <n v="244"/>
    <n v="56101715"/>
    <s v="Organizadores o clasificadores de correspondencia"/>
    <s v="Febrero"/>
    <n v="230"/>
    <x v="3"/>
    <s v="Nación"/>
    <n v="6000000"/>
    <n v="6000000"/>
    <s v="No"/>
    <s v="N/A"/>
    <n v="0"/>
    <s v="Mantenimiento Preventivo y Correctivo de Reloj Radicador de Impuestos y Aduanas de Cali "/>
    <s v="Prestación de servicios"/>
    <x v="0"/>
    <s v="N/A"/>
    <s v="Dirección Secc de Aduanas de Cali"/>
    <x v="9"/>
    <x v="1"/>
    <s v="Dirección Seccional de Aduanas de Cali"/>
    <n v="146201202"/>
    <s v="Nohora Peláez Delgado"/>
    <s v="Directora Seccional"/>
    <s v="npelaezd@dian.gov.co"/>
    <n v="4850576"/>
    <s v="Pendiente"/>
    <s v="Cuarta"/>
    <d v="2024-02-12T00:00:00"/>
    <d v="2024-02-26T00:00:00"/>
    <d v="2024-03-04T00:00:00"/>
    <d v="2024-03-07T00:00:00"/>
    <n v="14"/>
    <n v="7"/>
    <n v="21"/>
    <s v="N/A"/>
    <s v="N/A"/>
    <s v="13-10-00-088"/>
  </r>
  <r>
    <n v="245"/>
    <n v="72102100"/>
    <s v="Control de plagas"/>
    <s v="Febrero"/>
    <n v="90"/>
    <x v="3"/>
    <s v="Nación"/>
    <n v="17000000"/>
    <n v="17000000"/>
    <s v="No"/>
    <s v="N/A"/>
    <n v="0"/>
    <s v="Servicio integral de fumigación y control de plagas para las diferentes sedes a cargo de la Dirección Seccional de impuestos y Aduanas de Santiago de Cali."/>
    <s v="Prestación de servicios"/>
    <x v="0"/>
    <s v="N/A"/>
    <s v="Dirección Secc de Aduanas de Cali"/>
    <x v="9"/>
    <x v="1"/>
    <s v="Dirección Seccional de Aduanas de Cali"/>
    <n v="146201202"/>
    <s v="Nohora Peláez Delgado"/>
    <s v="Directora Seccional"/>
    <s v="npelaezd@dian.gov.co"/>
    <n v="4850576"/>
    <s v="Pendiente"/>
    <s v="Primera"/>
    <d v="2024-01-17T00:00:00"/>
    <d v="2024-02-05T00:00:00"/>
    <d v="2024-02-26T00:00:00"/>
    <d v="2024-02-28T00:00:00"/>
    <n v="19"/>
    <n v="21"/>
    <n v="40"/>
    <s v="N/A"/>
    <s v="N/A"/>
    <s v="13-10-00-088"/>
  </r>
  <r>
    <n v="246"/>
    <n v="81141504"/>
    <s v="Reparación o calibración de pruebas de equipo"/>
    <s v="Agosto"/>
    <n v="30"/>
    <x v="3"/>
    <s v="Nación"/>
    <n v="15000000"/>
    <n v="15000000"/>
    <s v="No"/>
    <s v="N/A"/>
    <n v="0"/>
    <s v="Servicio de Mantenimiento preventivo y/o correctivo y calibración de los equipos de laboratorio de la División de la Operación Aduanera."/>
    <s v="Prestación de servicios"/>
    <x v="0"/>
    <s v="N/A"/>
    <s v="Dirección Secc de Aduanas de Cali"/>
    <x v="9"/>
    <x v="1"/>
    <s v="Dirección Seccional de Aduanas de Cali"/>
    <n v="146201202"/>
    <s v="Nohora Peláez Delgado"/>
    <s v="Directora Seccional"/>
    <s v="npelaezd@dian.gov.co"/>
    <n v="4850576"/>
    <s v="Pendiente"/>
    <s v="Primera"/>
    <d v="2024-07-10T00:00:00"/>
    <d v="2024-08-01T00:00:00"/>
    <d v="2024-08-16T00:00:00"/>
    <d v="2024-08-22T00:00:00"/>
    <n v="22"/>
    <n v="15"/>
    <n v="37"/>
    <s v="N/A"/>
    <s v="N/A"/>
    <s v="13-10-00-088"/>
  </r>
  <r>
    <n v="247"/>
    <n v="80131500"/>
    <s v="Alquiler y arrendamiento de propiedades o edificaciones"/>
    <s v="Enero"/>
    <n v="365"/>
    <x v="0"/>
    <s v="Nación"/>
    <n v="5574504000"/>
    <n v="5574504000"/>
    <s v="No"/>
    <s v="N/A"/>
    <n v="0"/>
    <s v="Contratar a título de arrendamiento los espacios del inmueble denominado edificio pacific tower, ubicado en la carrera 1 #13-10 - barrio san pedro de la ciudad de Cali, identificado con matrícula inmobiliaria No. 370-564080 incluyendo bienes muebles, redes, equipos, usos directos, conexos, parqueaderos y servicios necesarios para el funcionamiento de las dependencias de la dirección seccional de impuestos de Cali de la UAE-DIAN."/>
    <s v="Arrendamiento"/>
    <x v="0"/>
    <s v="N/A"/>
    <s v="Dirección Secc de Aduanas de Cali"/>
    <x v="9"/>
    <x v="1"/>
    <s v="Dirección Seccional de Aduanas de Cali"/>
    <n v="146201202"/>
    <s v="Nohora Peláez Delgado"/>
    <s v="Directora Seccional"/>
    <s v="npelaezd@dian.gov.co"/>
    <n v="4850576"/>
    <s v="Pendiente"/>
    <s v="Primera"/>
    <d v="2023-12-06T00:00:00"/>
    <d v="2024-01-02T00:00:00"/>
    <d v="2024-01-03T00:00:00"/>
    <d v="2024-01-03T00:00:00"/>
    <n v="27"/>
    <n v="1"/>
    <n v="28"/>
    <s v="N/A"/>
    <s v="N/A"/>
    <s v="13-10-00-088"/>
  </r>
  <r>
    <n v="248"/>
    <n v="80131500"/>
    <s v="Alquiler y arrendamiento de propiedades o edificaciones"/>
    <s v="Enero"/>
    <n v="360"/>
    <x v="0"/>
    <s v="Nación"/>
    <n v="297450004"/>
    <n v="297450004"/>
    <s v="No"/>
    <s v="N/A"/>
    <n v="0"/>
    <s v="Arrendamiento de bodega para el funcionamiento del Archivo Central de las Direcciones Seccionales de Impuestos y Aduanas de Cartagena"/>
    <s v="Arrendamiento"/>
    <x v="0"/>
    <s v="N/A"/>
    <s v="Dirección Secc de Aduanas de Cartagena"/>
    <x v="9"/>
    <x v="1"/>
    <s v="Dirección Seccional de Aduanas de Cartagena"/>
    <n v="148201245"/>
    <s v="Sandra Milena Pelaez Lopez"/>
    <s v="Directora Seccional (A)"/>
    <s v="spelaezl@dian.gov.co"/>
    <n v="3103158193"/>
    <s v="Pendiente"/>
    <s v="Primera"/>
    <d v="2023-12-12T00:00:00"/>
    <d v="2024-01-02T00:00:00"/>
    <d v="2024-01-09T00:00:00"/>
    <d v="2024-01-09T00:00:00"/>
    <n v="21"/>
    <n v="7"/>
    <n v="28"/>
    <s v="N/A"/>
    <s v="N/A"/>
    <s v="13-10-00-048"/>
  </r>
  <r>
    <n v="249"/>
    <n v="80131500"/>
    <s v="Alquiler y arrendamiento de propiedades o edificaciones"/>
    <s v="Enero"/>
    <n v="360"/>
    <x v="0"/>
    <s v="Nación"/>
    <n v="46434456"/>
    <n v="46434456"/>
    <s v="No"/>
    <s v="N/A"/>
    <n v="0"/>
    <s v="Arrendamiento de inmueble para el funcionamiento del Punto de Contacto de Magangué, de la Dirección Seccional de Impuestos de Cartagena"/>
    <s v="Arrendamiento"/>
    <x v="0"/>
    <s v="N/A"/>
    <s v="Dirección Secc de Aduanas de Cartagena"/>
    <x v="9"/>
    <x v="1"/>
    <s v="Dirección Seccional de Aduanas de Cartagena"/>
    <n v="148201245"/>
    <s v="Sandra Milena Pelaez Lopez"/>
    <s v="Directora Seccional (A)"/>
    <s v="spelaezl@dian.gov.co"/>
    <n v="3103158193"/>
    <s v="Pendiente"/>
    <s v="Primera"/>
    <d v="2023-12-12T00:00:00"/>
    <d v="2024-01-02T00:00:00"/>
    <d v="2024-01-09T00:00:00"/>
    <d v="2024-01-09T00:00:00"/>
    <n v="21"/>
    <n v="7"/>
    <n v="28"/>
    <s v="N/A"/>
    <s v="N/A"/>
    <s v="13-10-00-048"/>
  </r>
  <r>
    <n v="250"/>
    <n v="72154055"/>
    <s v="Servicio de limpieza de tanques"/>
    <s v="Febrero"/>
    <n v="311"/>
    <x v="3"/>
    <s v="Nación"/>
    <n v="8000000"/>
    <n v="8000000"/>
    <s v="No"/>
    <s v="N/A"/>
    <n v="0"/>
    <s v="Lavado de tanques de las sedes de las Direcciones Seccionales de Impuestos y Aduanas de Cartagena"/>
    <s v="Prestación de servicios"/>
    <x v="0"/>
    <s v="N/A"/>
    <s v="Dirección Secc de Aduanas de Cartagena"/>
    <x v="9"/>
    <x v="1"/>
    <s v="Dirección Seccional de Aduanas de Cartagena"/>
    <n v="148201245"/>
    <s v="Sandra Milena Pelaez Lopez"/>
    <s v="Directora Seccional (A)"/>
    <s v="spelaezl@dian.gov.co"/>
    <n v="3103158193"/>
    <s v="Pendiente"/>
    <s v="Segunda"/>
    <d v="2024-01-15T00:00:00"/>
    <d v="2024-02-12T00:00:00"/>
    <d v="2024-02-23T00:00:00"/>
    <d v="2024-02-23T00:00:00"/>
    <n v="28"/>
    <n v="11"/>
    <n v="39"/>
    <s v="N/A"/>
    <s v="N/A"/>
    <s v="13-10-00-048"/>
  </r>
  <r>
    <n v="251"/>
    <n v="72154022"/>
    <s v="Servicio de instalación y mantenimiento de equipos hidráulicos"/>
    <s v="Marzo"/>
    <n v="290"/>
    <x v="3"/>
    <s v="Nación"/>
    <n v="12100000"/>
    <n v="12100000"/>
    <s v="No"/>
    <s v="N/A"/>
    <n v="0"/>
    <s v="Mantenimiento de los equipos del sistema de bombeo de agua potable de la DIAN Cartagena"/>
    <s v="Prestación de servicios"/>
    <x v="0"/>
    <s v="N/A"/>
    <s v="Dirección Secc de Aduanas de Cartagena"/>
    <x v="9"/>
    <x v="1"/>
    <s v="Dirección Seccional de Aduanas de Cartagena"/>
    <n v="148201245"/>
    <s v="Sandra Milena Pelaez Lopez"/>
    <s v="Directora Seccional (A)"/>
    <s v="spelaezl@dian.gov.co"/>
    <n v="3103158193"/>
    <s v="Pendiente"/>
    <s v="Primera"/>
    <d v="2024-02-15T00:00:00"/>
    <d v="2024-03-01T00:00:00"/>
    <d v="2024-03-15T00:00:00"/>
    <d v="2024-03-15T00:00:00"/>
    <n v="15"/>
    <n v="14"/>
    <n v="29"/>
    <s v="N/A"/>
    <s v="N/A"/>
    <s v="13-10-00-048"/>
  </r>
  <r>
    <n v="252"/>
    <n v="60121701"/>
    <s v="Sellos de estampación de caucho"/>
    <s v="Marzo"/>
    <n v="290"/>
    <x v="3"/>
    <s v="Nación"/>
    <n v="2000000"/>
    <n v="2000000"/>
    <s v="No"/>
    <s v="N/A"/>
    <n v="0"/>
    <s v="Suministro de sellos para las Direcciones Seccionales de Aduanas e Impuestos de Cartagena"/>
    <s v="Suministro"/>
    <x v="0"/>
    <s v="N/A"/>
    <s v="Dirección Secc de Aduanas de Cartagena"/>
    <x v="9"/>
    <x v="1"/>
    <s v="Dirección Seccional de Aduanas de Cartagena"/>
    <n v="148201245"/>
    <s v="Sandra Milena Pelaez Lopez"/>
    <s v="Directora Seccional (A)"/>
    <s v="spelaezl@dian.gov.co"/>
    <n v="3103158193"/>
    <s v="Pendiente"/>
    <s v="Primera"/>
    <d v="2024-02-15T00:00:00"/>
    <d v="2024-03-01T00:00:00"/>
    <d v="2024-03-15T00:00:00"/>
    <d v="2024-03-15T00:00:00"/>
    <n v="15"/>
    <n v="14"/>
    <n v="29"/>
    <s v="N/A"/>
    <s v="N/A"/>
    <s v="13-10-00-048"/>
  </r>
  <r>
    <n v="253"/>
    <n v="39121700"/>
    <s v="Ferretería eléctrica y suministros"/>
    <s v="Marzo"/>
    <n v="284"/>
    <x v="3"/>
    <s v="Nación"/>
    <n v="80000000"/>
    <n v="80000000"/>
    <s v="No"/>
    <s v="N/A"/>
    <n v="0"/>
    <s v="Suministro de materiales eléctricos, hidrosanitarios, ferretería, insumos y artículos para el funcionamiento y mantenimiento de las Direcciones Seccionales de Impuestos y Aduanas de Cartagena"/>
    <s v="Suministro"/>
    <x v="0"/>
    <s v="N/A"/>
    <s v="Dirección Secc de Aduanas de Cartagena"/>
    <x v="9"/>
    <x v="1"/>
    <s v="Dirección Seccional de Aduanas de Cartagena"/>
    <n v="148201245"/>
    <s v="Sandra Milena Pelaez Lopez"/>
    <s v="Directora Seccional (A)"/>
    <s v="spelaezl@dian.gov.co"/>
    <n v="3103158193"/>
    <s v="Pendiente"/>
    <s v="Primera"/>
    <d v="2024-02-15T00:00:00"/>
    <d v="2024-03-08T00:00:00"/>
    <d v="2024-03-22T00:00:00"/>
    <d v="2024-03-22T00:00:00"/>
    <n v="22"/>
    <n v="14"/>
    <n v="36"/>
    <s v="N/A"/>
    <s v="N/A"/>
    <s v="13-10-00-048"/>
  </r>
  <r>
    <n v="254"/>
    <n v="81101706"/>
    <s v="Mantenimiento de equipos de laboratorio"/>
    <s v="Julio"/>
    <n v="60"/>
    <x v="3"/>
    <s v="Nación"/>
    <n v="2185000"/>
    <n v="2185000"/>
    <s v="No"/>
    <s v="N/A"/>
    <n v="0"/>
    <s v="Mantenimiento preventivo y calibración de cabina extractora de gases del Laboratorio de la DSA de Cartagena"/>
    <s v="Prestación de servicios"/>
    <x v="0"/>
    <s v="N/A"/>
    <s v="Dirección Secc de Aduanas de Cartagena"/>
    <x v="9"/>
    <x v="1"/>
    <s v="Dirección Seccional de Aduanas de Cartagena"/>
    <n v="148201245"/>
    <s v="Sandra Milena Pelaez Lopez"/>
    <s v="Directora Seccional (A)"/>
    <s v="spelaezl@dian.gov.co"/>
    <n v="3103158193"/>
    <s v="Pendiente"/>
    <s v="Tercera"/>
    <d v="2024-07-12T00:00:00"/>
    <d v="2024-07-19T00:00:00"/>
    <d v="2024-08-08T00:00:00"/>
    <d v="2024-08-08T00:00:00"/>
    <n v="7"/>
    <n v="20"/>
    <n v="27"/>
    <s v="N/A"/>
    <s v="N/A"/>
    <s v="13-10-00-048"/>
  </r>
  <r>
    <n v="255"/>
    <n v="81101706"/>
    <s v="Mantenimiento de equipos de laboratorio"/>
    <s v="Septiembre"/>
    <n v="60"/>
    <x v="3"/>
    <s v="Nación"/>
    <n v="5000000"/>
    <n v="5000000"/>
    <s v="No"/>
    <s v="N/A"/>
    <n v="0"/>
    <s v="Mantenimiento preventivo y correctivo del espectrofotómetro de luz infrarroja del laboratorio de la DSA Cartagena"/>
    <s v="Prestación de servicios"/>
    <x v="0"/>
    <s v="N/A"/>
    <s v="Dirección Secc de Aduanas de Cartagena"/>
    <x v="9"/>
    <x v="1"/>
    <s v="Dirección Seccional de Aduanas de Cartagena"/>
    <n v="148201245"/>
    <s v="Sandra Milena Pelaez Lopez"/>
    <s v="Directora Seccional (A)"/>
    <s v="spelaezl@dian.gov.co"/>
    <n v="3103158193"/>
    <s v="Pendiente"/>
    <s v="Segunda"/>
    <d v="2024-09-02T00:00:00"/>
    <d v="2024-09-11T00:00:00"/>
    <d v="2024-09-30T00:00:00"/>
    <d v="2024-09-30T00:00:00"/>
    <n v="9"/>
    <n v="19"/>
    <n v="28"/>
    <s v="N/A"/>
    <s v="N/A"/>
    <s v="13-10-00-048"/>
  </r>
  <r>
    <n v="256"/>
    <n v="81101706"/>
    <s v="Mantenimiento de equipos de laboratorio"/>
    <s v="Octubre"/>
    <n v="60"/>
    <x v="3"/>
    <s v="Nación"/>
    <n v="2000000"/>
    <n v="2000000"/>
    <s v="No"/>
    <s v="N/A"/>
    <n v="0"/>
    <s v="Mantenimiento preventivo y certificación metrológica de balanzas analíticas del laboratorio de la DSA Cartagena."/>
    <s v="Prestación de servicios"/>
    <x v="0"/>
    <s v="N/A"/>
    <s v="Dirección Secc de Aduanas de Cartagena"/>
    <x v="9"/>
    <x v="1"/>
    <s v="Dirección Seccional de Aduanas de Cartagena"/>
    <n v="148201245"/>
    <s v="Sandra Milena Pelaez Lopez"/>
    <s v="Directora Seccional (A)"/>
    <s v="spelaezl@dian.gov.co"/>
    <n v="3103158193"/>
    <s v="Pendiente"/>
    <s v="Segunda"/>
    <d v="2024-10-02T00:00:00"/>
    <d v="2024-10-09T00:00:00"/>
    <d v="2024-10-28T00:00:00"/>
    <d v="2024-10-28T00:00:00"/>
    <n v="7"/>
    <n v="19"/>
    <n v="26"/>
    <s v="N/A"/>
    <s v="N/A"/>
    <s v="13-10-00-048"/>
  </r>
  <r>
    <n v="257"/>
    <n v="15101500"/>
    <s v="Petróleo y Destilados"/>
    <s v="Enero"/>
    <n v="330"/>
    <x v="3"/>
    <s v="Nación"/>
    <n v="38500000"/>
    <n v="38500000"/>
    <s v="No"/>
    <s v="N/A"/>
    <n v="0"/>
    <s v="Suministro de combustible para las plantas eléctricas y vehículos asignados a las Direcciones Seccionales de Impuestos y Aduanas de Cartagena"/>
    <s v="Suministro"/>
    <x v="0"/>
    <s v="N/A"/>
    <s v="Dirección Secc de Aduanas de Cartagena"/>
    <x v="9"/>
    <x v="1"/>
    <s v="Dirección Seccional de Aduanas de Cartagena"/>
    <n v="148201245"/>
    <s v="Sandra Milena Pelaez Lopez"/>
    <s v="Directora Seccional (A)"/>
    <s v="spelaezl@dian.gov.co"/>
    <n v="3103158193"/>
    <s v="Pendiente"/>
    <s v="Primera"/>
    <d v="2024-01-15T00:00:00"/>
    <d v="2024-01-31T00:00:00"/>
    <d v="2024-02-16T00:00:00"/>
    <d v="2024-02-16T00:00:00"/>
    <n v="16"/>
    <n v="16"/>
    <n v="32"/>
    <s v="N/A"/>
    <s v="N/A"/>
    <s v="13-10-00-048"/>
  </r>
  <r>
    <n v="258"/>
    <n v="72151506"/>
    <s v="Servicios de instalación de mecanismos de control y dispositivos relacionados"/>
    <s v="Febrero"/>
    <n v="322"/>
    <x v="0"/>
    <s v="Nación"/>
    <n v="143000000"/>
    <n v="143000000"/>
    <s v="No"/>
    <s v="N/A"/>
    <n v="0"/>
    <s v="Mantenimiento preventivo y/o correctivo del sistema de detección de materiales radiactivos y sus subsistemas, incluyendo todo el hardware y software con inclusión de repuestos originales, ubicado en la Sociedad Portuaria de Cartagena para la Dirección Seccional de Aduanas de Cartagena."/>
    <s v="Prestación de servicios"/>
    <x v="0"/>
    <s v="N/A"/>
    <s v="Dirección Secc de Aduanas de Cartagena"/>
    <x v="9"/>
    <x v="1"/>
    <s v="Dirección Seccional de Aduanas de Cartagena"/>
    <n v="148201245"/>
    <s v="Sandra Milena Pelaez Lopez"/>
    <s v="Directora Seccional (A)"/>
    <s v="spelaezl@dian.gov.co"/>
    <n v="3103158193"/>
    <s v="Pendiente"/>
    <s v="Primera"/>
    <d v="2024-01-16T00:00:00"/>
    <d v="2024-02-06T00:00:00"/>
    <d v="2024-02-13T00:00:00"/>
    <d v="2024-02-13T00:00:00"/>
    <n v="21"/>
    <n v="7"/>
    <n v="28"/>
    <s v="N/A"/>
    <s v="N/A"/>
    <s v="13-10-00-048"/>
  </r>
  <r>
    <n v="259"/>
    <n v="72151506"/>
    <s v="Servicios de instalación de mecanismos de control y dispositivos relacionados"/>
    <s v="Febrero"/>
    <n v="322"/>
    <x v="0"/>
    <s v="Nación"/>
    <n v="26682773"/>
    <n v="26682773"/>
    <s v="No"/>
    <s v="N/A"/>
    <n v="0"/>
    <s v="Mantenimiento preventivo y/o correctivo con suministro de repuestos nuevos y originales, previa aprobación de la UAE-DIAN, para equipos Rayos X marca Smiths electrónicos y mecánicos de la Dirección Seccional de Aduanas de Cartagena."/>
    <s v="Prestación de servicios"/>
    <x v="0"/>
    <s v="N/A"/>
    <s v="Dirección Secc de Aduanas de Cartagena"/>
    <x v="9"/>
    <x v="1"/>
    <s v="Dirección Seccional de Aduanas de Cartagena"/>
    <n v="148201245"/>
    <s v="Sandra Milena Pelaez Lopez"/>
    <s v="Directora Seccional (A)"/>
    <s v="spelaezl@dian.gov.co"/>
    <n v="3103158193"/>
    <s v="Pendiente"/>
    <s v="Primera"/>
    <d v="2024-01-16T00:00:00"/>
    <d v="2024-02-06T00:00:00"/>
    <d v="2024-02-13T00:00:00"/>
    <d v="2024-02-13T00:00:00"/>
    <n v="21"/>
    <n v="7"/>
    <n v="28"/>
    <s v="N/A"/>
    <s v="N/A"/>
    <s v="13-10-00-048"/>
  </r>
  <r>
    <n v="260"/>
    <n v="78181500"/>
    <s v="Servicios de mantenimiento y reparación de vehículos"/>
    <s v="Enero"/>
    <n v="335"/>
    <x v="3"/>
    <s v="Nación"/>
    <n v="80000000"/>
    <n v="80000000"/>
    <s v="No"/>
    <s v="N/A"/>
    <n v="0"/>
    <s v="Mantenimiento preventivo y/o correctivo de vehículos para los vehículos de las Direcciones Seccionales de Impuestos y Aduanas de Cartagena "/>
    <s v="Prestación de servicios"/>
    <x v="0"/>
    <s v="N/A"/>
    <s v="Dirección Secc de Aduanas de Cartagena"/>
    <x v="9"/>
    <x v="1"/>
    <s v="Dirección Seccional de Aduanas de Cartagena"/>
    <n v="148201245"/>
    <s v="Sandra Milena Pelaez Lopez"/>
    <s v="Directora Seccional (A)"/>
    <s v="spelaezl@dian.gov.co"/>
    <n v="3103158193"/>
    <s v="Pendiente"/>
    <s v="Tercera"/>
    <d v="2024-01-02T00:00:00"/>
    <d v="2024-01-15T00:00:00"/>
    <d v="2024-02-01T00:00:00"/>
    <d v="2024-02-01T00:00:00"/>
    <n v="13"/>
    <n v="17"/>
    <n v="30"/>
    <s v="N/A"/>
    <s v="N/A"/>
    <s v="13-10-00-048"/>
  </r>
  <r>
    <n v="261"/>
    <s v="78101500;78101600;78101700;78101800;78101900"/>
    <s v="Transporte de carga"/>
    <s v="Febrero"/>
    <n v="316"/>
    <x v="3"/>
    <s v="Nación"/>
    <n v="16000000"/>
    <n v="16000000"/>
    <s v="No"/>
    <s v="N/A"/>
    <n v="0"/>
    <s v="Contratar el servicio de transporte multimodal a nivel nacional de muestras peligrosas y de manejo especificado, desde la Dirección Seccional de Aduanas de Cartagena hasta la Subdirección del Laboratorio de Aduanas en Bogota D.C."/>
    <s v="Prestación de servicios"/>
    <x v="0"/>
    <s v="N/A"/>
    <s v="Dirección Secc de Aduanas de Cartagena"/>
    <x v="9"/>
    <x v="1"/>
    <s v="Dirección Seccional de Aduanas de Cartagena"/>
    <n v="148201245"/>
    <s v="Sandra Milena Pelaez Lopez"/>
    <s v="Directora Seccional (A)"/>
    <s v="spelaezl@dian.gov.co"/>
    <n v="3103158193"/>
    <s v="Pendiente"/>
    <s v="Primera"/>
    <d v="2024-01-15T00:00:00"/>
    <d v="2024-02-02T00:00:00"/>
    <d v="2024-02-19T00:00:00"/>
    <d v="2024-02-19T00:00:00"/>
    <n v="18"/>
    <n v="17"/>
    <n v="35"/>
    <s v="N/A"/>
    <s v="N/A"/>
    <s v="13-10-00-048"/>
  </r>
  <r>
    <n v="262"/>
    <n v="12352100"/>
    <s v="Derivados orgánicos y compuestos sustituidos"/>
    <s v="Mayo"/>
    <n v="60"/>
    <x v="3"/>
    <s v="Nación"/>
    <n v="3300000"/>
    <n v="3300000"/>
    <s v="No"/>
    <s v="N/A"/>
    <n v="0"/>
    <s v="Compraventa de reactivos, insumos y elementos para el funcionamiento del Laboratorio de la Dirección Seccional de Aduanas de Cartagena"/>
    <s v="Compraventa"/>
    <x v="0"/>
    <s v="N/A"/>
    <s v="Dirección Secc de Aduanas de Cartagena"/>
    <x v="9"/>
    <x v="1"/>
    <s v="Dirección Seccional de Aduanas de Cartagena"/>
    <n v="148201245"/>
    <s v="Sandra Milena Pelaez Lopez"/>
    <s v="Directora Seccional (A)"/>
    <s v="spelaezl@dian.gov.co"/>
    <n v="3103158193"/>
    <s v="Pendiente"/>
    <s v="Quinta"/>
    <d v="2024-05-07T00:00:00"/>
    <d v="2024-05-30T00:00:00"/>
    <d v="2024-06-13T00:00:00"/>
    <d v="2024-06-13T00:00:00"/>
    <n v="23"/>
    <n v="14"/>
    <n v="37"/>
    <s v="N/A"/>
    <s v="N/A"/>
    <s v="13-10-00-048"/>
  </r>
  <r>
    <n v="263"/>
    <n v="72101507"/>
    <s v="Servicio de mantenimiento de edificios"/>
    <s v="Abril"/>
    <n v="259"/>
    <x v="3"/>
    <s v="Nación"/>
    <n v="22000000"/>
    <n v="22000000"/>
    <s v="No"/>
    <s v="N/A"/>
    <n v="0"/>
    <s v="Mantenimiento preventivo y/o correctivo con suministro de repuestos para las puertas y pasamanos de las Direcciones Seccionales de Impuestos y Aduanas de Cartagena"/>
    <s v="Prestación de servicios"/>
    <x v="0"/>
    <s v="N/A"/>
    <s v="Dirección Secc de Aduanas de Cartagena"/>
    <x v="9"/>
    <x v="1"/>
    <s v="Dirección Seccional de Aduanas de Cartagena"/>
    <n v="148201245"/>
    <s v="Sandra Milena Pelaez Lopez"/>
    <s v="Directora Seccional (A)"/>
    <s v="spelaezl@dian.gov.co"/>
    <n v="3103158193"/>
    <s v="Pendiente"/>
    <s v="Primera"/>
    <d v="2024-03-14T00:00:00"/>
    <d v="2024-04-01T00:00:00"/>
    <d v="2024-04-16T00:00:00"/>
    <d v="2024-04-16T00:00:00"/>
    <n v="18"/>
    <n v="15"/>
    <n v="33"/>
    <s v="N/A"/>
    <s v="N/A"/>
    <s v="13-10-00-048"/>
  </r>
  <r>
    <n v="264"/>
    <s v="72154066;72101505"/>
    <s v="Mantenimiento general de equipos de oficina "/>
    <s v="Abril"/>
    <n v="259"/>
    <x v="3"/>
    <s v="Nación"/>
    <n v="22000000"/>
    <n v="22000000"/>
    <s v="No"/>
    <s v="N/A"/>
    <n v="0"/>
    <s v="Mantenimiento preventivo y/o correctivo de archivadores fijos y rodantes y cajas fuertes de las Direcciones Seccionales de Impuestos y Aduanas de Cartagena"/>
    <s v="Prestación de servicios"/>
    <x v="0"/>
    <s v="N/A"/>
    <s v="Dirección Secc de Aduanas de Cartagena"/>
    <x v="9"/>
    <x v="1"/>
    <s v="Dirección Seccional de Aduanas de Cartagena"/>
    <n v="148201245"/>
    <s v="Sandra Milena Pelaez Lopez"/>
    <s v="Directora Seccional (A)"/>
    <s v="spelaezl@dian.gov.co"/>
    <n v="3103158193"/>
    <s v="Pendiente"/>
    <s v="Primera"/>
    <d v="2024-03-14T00:00:00"/>
    <d v="2024-04-01T00:00:00"/>
    <d v="2024-04-16T00:00:00"/>
    <d v="2024-04-16T00:00:00"/>
    <n v="18"/>
    <n v="15"/>
    <n v="33"/>
    <s v="N/A"/>
    <s v="N/A"/>
    <s v="13-10-00-048"/>
  </r>
  <r>
    <n v="265"/>
    <n v="72102100"/>
    <s v="Control de plagas"/>
    <s v="Febrero"/>
    <n v="316"/>
    <x v="3"/>
    <s v="Nación"/>
    <n v="19000000"/>
    <n v="19000000"/>
    <s v="No"/>
    <s v="N/A"/>
    <n v="0"/>
    <s v="Servicio integral de fumigación y control de plagas para las sedes de las Direcciones Seccionales de Impuestos y Aduanas de Cartagena"/>
    <s v="Prestación de servicios"/>
    <x v="0"/>
    <s v="N/A"/>
    <s v="Dirección Secc de Aduanas de Cartagena"/>
    <x v="9"/>
    <x v="1"/>
    <s v="Dirección Seccional de Aduanas de Cartagena"/>
    <n v="148201245"/>
    <s v="Sandra Milena Pelaez Lopez"/>
    <s v="Directora Seccional (A)"/>
    <s v="spelaezl@dian.gov.co"/>
    <n v="3103158193"/>
    <s v="Pendiente"/>
    <s v="Primera"/>
    <d v="2024-01-15T00:00:00"/>
    <d v="2024-02-02T00:00:00"/>
    <d v="2024-02-19T00:00:00"/>
    <d v="2024-02-19T00:00:00"/>
    <n v="18"/>
    <n v="17"/>
    <n v="35"/>
    <s v="N/A"/>
    <s v="N/A"/>
    <s v="13-10-00-048"/>
  </r>
  <r>
    <n v="266"/>
    <n v="72101507"/>
    <s v="Servicio de mantenimiento de edificios"/>
    <s v="Junio"/>
    <n v="210"/>
    <x v="3"/>
    <s v="Nación"/>
    <n v="16595227"/>
    <n v="16595227"/>
    <s v="No"/>
    <s v="N/A"/>
    <n v="0"/>
    <s v="Mantenimiento locativo de la infraestructura de las Direcciones Seccionales de Impuestos y Aduanas de Cartagena"/>
    <s v="Prestación de servicios"/>
    <x v="0"/>
    <s v="N/A"/>
    <s v="Dirección Secc de Aduanas de Cartagena"/>
    <x v="9"/>
    <x v="1"/>
    <s v="Dirección Seccional de Aduanas de Cartagena"/>
    <n v="148201245"/>
    <s v="Sandra Milena Pelaez Lopez"/>
    <s v="Directora Seccional (A)"/>
    <s v="spelaezl@dian.gov.co"/>
    <n v="3103158193"/>
    <s v="Pendiente"/>
    <s v="Primera"/>
    <d v="2024-05-17T00:00:00"/>
    <d v="2024-06-04T00:00:00"/>
    <d v="2024-06-17T00:00:00"/>
    <d v="2024-06-17T00:00:00"/>
    <n v="18"/>
    <n v="13"/>
    <n v="31"/>
    <s v="N/A"/>
    <s v="N/A"/>
    <s v="13-10-00-048"/>
  </r>
  <r>
    <n v="267"/>
    <n v="80131500"/>
    <s v="Alquiler y arrendamiento de propiedades o edificaciones"/>
    <s v="Enero"/>
    <n v="364"/>
    <x v="0"/>
    <s v="Nación"/>
    <n v="160754200"/>
    <n v="160754200"/>
    <s v="No"/>
    <s v="N/A"/>
    <n v="0"/>
    <s v="Arrendamiento de un inmueble comercial en la ciudad de Pamplona Norte de Santander para el funcionamiento de la sede de la Dirección Seccional Delegada de Impuestos y Aduanas de Pamplona"/>
    <s v="Arrendamiento"/>
    <x v="0"/>
    <s v="N/A"/>
    <s v="Dirección Secc de Aduanas de Cúcuta"/>
    <x v="9"/>
    <x v="1"/>
    <s v="Dirección Seccional de Aduanas de Cúcuta"/>
    <n v="189201202"/>
    <s v="Mariela Alzate Villarraga"/>
    <s v="Directora Seccional"/>
    <s v="malzatev@dian.gov.co"/>
    <n v="6075955244"/>
    <s v="Pendiente"/>
    <s v="Primera"/>
    <d v="2023-12-11T00:00:00"/>
    <d v="2024-01-02T00:00:00"/>
    <d v="2024-01-12T00:00:00"/>
    <d v="2024-01-12T00:00:00"/>
    <n v="22"/>
    <n v="10"/>
    <n v="32"/>
    <s v="N/A"/>
    <s v="N/A"/>
    <s v="13-10-00-089"/>
  </r>
  <r>
    <n v="268"/>
    <n v="80131500"/>
    <s v="Alquiler y arrendamiento de propiedades o edificaciones"/>
    <s v="Enero"/>
    <n v="364"/>
    <x v="0"/>
    <s v="Nación"/>
    <n v="29470000"/>
    <n v="29470000"/>
    <s v="No"/>
    <s v="N/A"/>
    <n v="0"/>
    <s v="Arrendamiento de inmueble para bodega en la ciudad de Pamplona Norte de Santander para el funcionamiento del archivo central de la Dirección Seccional Delegada de Impuestos y Aduanas de Pamplona_x000a_"/>
    <s v="Arrendamiento"/>
    <x v="0"/>
    <s v="N/A"/>
    <s v="Dirección Secc de Aduanas de Cúcuta"/>
    <x v="9"/>
    <x v="1"/>
    <s v="Dirección Seccional de Aduanas de Cúcuta"/>
    <n v="189201202"/>
    <s v="Mariela Alzate Villarraga"/>
    <s v="Directora Seccional"/>
    <s v="malzatev@dian.gov.co"/>
    <n v="6075955244"/>
    <s v="Pendiente"/>
    <s v="Primera"/>
    <d v="2023-12-11T00:00:00"/>
    <d v="2024-01-02T00:00:00"/>
    <d v="2024-01-12T00:00:00"/>
    <d v="2024-01-12T00:00:00"/>
    <n v="22"/>
    <n v="10"/>
    <n v="32"/>
    <s v="N/A"/>
    <s v="N/A"/>
    <s v="13-10-00-089"/>
  </r>
  <r>
    <n v="269"/>
    <n v="80131500"/>
    <s v="Alquiler y arrendamiento de propiedades o edificaciones"/>
    <s v="Enero"/>
    <n v="364"/>
    <x v="0"/>
    <s v="Nación"/>
    <n v="101560000"/>
    <n v="101560000"/>
    <s v="No"/>
    <s v="N/A"/>
    <n v="0"/>
    <s v="Arrendamiento de local ubicado en la ciudad de Ocaña para el funcionamiento de punto de contacto de la Dirección Seccional de Impuestos de Cúcuta en Ocaña"/>
    <s v="Arrendamiento"/>
    <x v="0"/>
    <s v="N/A"/>
    <s v="Dirección Secc de Aduanas de Cúcuta"/>
    <x v="9"/>
    <x v="1"/>
    <s v="Dirección Seccional de Aduanas de Cúcuta"/>
    <n v="189201202"/>
    <s v="Mariela Alzate Villarraga"/>
    <s v="Directora Seccional"/>
    <s v="malzatev@dian.gov.co"/>
    <n v="6075955244"/>
    <s v="Pendiente"/>
    <s v="Primera"/>
    <d v="2023-12-11T00:00:00"/>
    <d v="2024-01-02T00:00:00"/>
    <d v="2024-01-12T00:00:00"/>
    <d v="2024-01-12T00:00:00"/>
    <n v="22"/>
    <n v="10"/>
    <n v="32"/>
    <s v="N/A"/>
    <s v="N/A"/>
    <s v="13-10-00-089"/>
  </r>
  <r>
    <n v="270"/>
    <n v="80131500"/>
    <s v="Alquiler y arrendamiento de propiedades o edificaciones"/>
    <s v="Enero"/>
    <n v="364"/>
    <x v="0"/>
    <s v="Nación"/>
    <n v="182200000"/>
    <n v="182200000"/>
    <s v="No"/>
    <s v="N/A"/>
    <n v="0"/>
    <s v="Arrendamiento de inmueble con sus servicios conexos para ejercer control de carga a operaciones de comercio exterior procedente de Venezuela para la Dirección Seccional de Aduanas de Cúcuta._x000a_"/>
    <s v="Arrendamiento"/>
    <x v="0"/>
    <s v="N/A"/>
    <s v="Dirección Secc de Aduanas de Cúcuta"/>
    <x v="9"/>
    <x v="1"/>
    <s v="Dirección Seccional de Aduanas de Cúcuta"/>
    <n v="189201202"/>
    <s v="Mariela Alzate Villarraga"/>
    <s v="Directora Seccional"/>
    <s v="malzatev@dian.gov.co"/>
    <n v="6075955244"/>
    <s v="Pendiente"/>
    <s v="Primera"/>
    <d v="2023-12-11T00:00:00"/>
    <d v="2024-01-02T00:00:00"/>
    <d v="2024-01-12T00:00:00"/>
    <d v="2024-01-12T00:00:00"/>
    <n v="22"/>
    <n v="10"/>
    <n v="32"/>
    <s v="N/A"/>
    <s v="N/A"/>
    <s v="13-10-00-089"/>
  </r>
  <r>
    <n v="271"/>
    <n v="80131500"/>
    <s v="Alquiler y arrendamiento de propiedades o edificaciones"/>
    <s v="Enero"/>
    <n v="364"/>
    <x v="0"/>
    <s v="Nación"/>
    <n v="4060000"/>
    <n v="4060000"/>
    <s v="No"/>
    <s v="N/A"/>
    <n v="0"/>
    <s v="Arrendamiento de un puesto de parqueadero para un vehículo asignado a la Dirección seccional de Impuestos de Cúcuta_x000a_"/>
    <s v="Arrendamiento"/>
    <x v="0"/>
    <s v="N/A"/>
    <s v="Dirección Secc de Aduanas de Cúcuta"/>
    <x v="9"/>
    <x v="1"/>
    <s v="Dirección Seccional de Aduanas de Cúcuta"/>
    <n v="189201202"/>
    <s v="Mariela Alzate Villarraga"/>
    <s v="Directora Seccional"/>
    <s v="malzatev@dian.gov.co"/>
    <n v="6075955244"/>
    <s v="Pendiente"/>
    <s v="Primera"/>
    <d v="2023-12-11T00:00:00"/>
    <d v="2024-01-02T00:00:00"/>
    <d v="2024-01-12T00:00:00"/>
    <d v="2024-01-12T00:00:00"/>
    <n v="22"/>
    <n v="10"/>
    <n v="32"/>
    <s v="N/A"/>
    <s v="N/A"/>
    <s v="13-10-00-089"/>
  </r>
  <r>
    <n v="272"/>
    <s v="72151506_x000a_"/>
    <s v="Servicio de instalación de mecanismos de control y dispositivos relacionados"/>
    <s v="Enero"/>
    <n v="337"/>
    <x v="0"/>
    <s v="Nación"/>
    <n v="111700000"/>
    <n v="111700000"/>
    <s v="No"/>
    <s v="N/A"/>
    <n v="0"/>
    <s v="Mantenimiento preventivo y/o correctivo con inclusión de repuestos para el equipo de RAYOS-X MARCA L3 COMMUNICATIONS SECURITY &amp; DETECTION SYSTEMS tanto electrónicos como mecánicos a cargo de la Dirección Seccional de Aduanas de Cúcuta_x000a_"/>
    <s v="Prestación de servicios"/>
    <x v="0"/>
    <s v="N/A"/>
    <s v="Dirección Secc de Aduanas de Cúcuta"/>
    <x v="9"/>
    <x v="1"/>
    <s v="Dirección Seccional de Aduanas de Cúcuta"/>
    <n v="189201202"/>
    <s v="Mariela Alzate Villarraga"/>
    <s v="Directora Seccional"/>
    <s v="malzatev@dian.gov.co"/>
    <n v="6075955244"/>
    <s v="Pendiente"/>
    <s v="Tercera"/>
    <d v="2024-01-02T00:00:00"/>
    <d v="2024-01-15T00:00:00"/>
    <d v="2024-01-29T00:00:00"/>
    <d v="2024-01-31T00:00:00"/>
    <n v="13"/>
    <n v="14"/>
    <n v="27"/>
    <s v="N/A"/>
    <s v="N/A"/>
    <s v="13-10-00-089"/>
  </r>
  <r>
    <n v="273"/>
    <n v="15101500"/>
    <s v="Petróleo y Destilados"/>
    <s v="Enero"/>
    <n v="327"/>
    <x v="3"/>
    <s v="Nación"/>
    <n v="25000000"/>
    <n v="25000000"/>
    <s v="No"/>
    <s v="N/A"/>
    <n v="0"/>
    <s v="Suministro de combustible para vehículos asignados a la Dirección Seccional de Impuestos de Cúcuta, Dirección Seccional de Aduanas de Cúcuta y Delegada de Impuestos y Aduanas de Pamplona, planta eléctrica de la Dirección Seccional de Impuestos de Cúcuta y Dirección Seccional de Aduanas de Cúcuta_x000a_"/>
    <s v="Suministro"/>
    <x v="0"/>
    <s v="N/A"/>
    <s v="Dirección Secc de Aduanas de Cúcuta"/>
    <x v="9"/>
    <x v="1"/>
    <s v="Dirección Seccional de Aduanas de Cúcuta"/>
    <n v="189201202"/>
    <s v="Mariela Alzate Villarraga"/>
    <s v="Directora Seccional"/>
    <s v="malzatev@dian.gov.co"/>
    <n v="6075955244"/>
    <s v="Pendiente"/>
    <s v="Cuarta"/>
    <d v="2024-01-11T00:00:00"/>
    <d v="2024-01-25T00:00:00"/>
    <d v="2024-02-08T00:00:00"/>
    <d v="2024-02-12T00:00:00"/>
    <n v="14"/>
    <n v="14"/>
    <n v="28"/>
    <s v="N/A"/>
    <s v="N/A"/>
    <s v="13-10-00-089"/>
  </r>
  <r>
    <n v="274"/>
    <n v="78181500"/>
    <s v="Servicios de mantenimiento y reparación de vehículos"/>
    <s v="Febrero"/>
    <n v="311"/>
    <x v="3"/>
    <s v="Nación"/>
    <n v="40000000"/>
    <n v="40000000"/>
    <s v="No"/>
    <s v="N/A"/>
    <n v="0"/>
    <s v="Mantenimiento preventivo y correctivo con suministro de repuestos, para los vehículos asignados a la Dirección Seccional de Impuestos de Cúcuta, Dirección Seccional de Aduanas de Cúcuta y Delegada de Impuestos y Aduanas de Pamplona"/>
    <s v="Prestación de servicios"/>
    <x v="0"/>
    <s v="N/A"/>
    <s v="Dirección Secc de Aduanas de Cúcuta"/>
    <x v="9"/>
    <x v="1"/>
    <s v="Dirección Seccional de Aduanas de Cúcuta"/>
    <n v="189201202"/>
    <s v="Mariela Alzate Villarraga"/>
    <s v="Directora Seccional"/>
    <s v="malzatev@dian.gov.co"/>
    <n v="6075955244"/>
    <s v="Pendiente"/>
    <s v="Segunda"/>
    <d v="2024-01-24T00:00:00"/>
    <d v="2024-02-14T00:00:00"/>
    <d v="2024-02-28T00:00:00"/>
    <d v="2024-03-01T00:00:00"/>
    <n v="21"/>
    <n v="14"/>
    <n v="35"/>
    <s v="N/A"/>
    <s v="N/A"/>
    <s v="13-10-00-089"/>
  </r>
  <r>
    <n v="275"/>
    <n v="39121700"/>
    <s v="Ferretería eléctrica y suministros"/>
    <s v="Marzo"/>
    <n v="285"/>
    <x v="3"/>
    <s v="Nación"/>
    <n v="40000000"/>
    <n v="40000000"/>
    <s v="No"/>
    <s v="N/A"/>
    <n v="0"/>
    <s v="Suministro de materiales eléctricos, hidrosanitarios, ferretería, insumos y artículos para el funcionamiento y mantenimiento de la Dirección Seccional de Impuestos de Cúcuta, Dirección Seccional de Aduanas de Cúcuta, Dirección Seccional Delegada de Impuestos y Aduanas de Pamplona, Punto de Contacto de Ocaña y Zonas Primarias_x000a_"/>
    <s v="Suministro"/>
    <x v="0"/>
    <s v="N/A"/>
    <s v="Dirección Secc de Aduanas de Cúcuta"/>
    <x v="9"/>
    <x v="1"/>
    <s v="Dirección Seccional de Aduanas de Cúcuta"/>
    <n v="189201202"/>
    <s v="Mariela Alzate Villarraga"/>
    <s v="Directora Seccional"/>
    <s v="malzatev@dian.gov.co"/>
    <n v="6075955244"/>
    <s v="Pendiente"/>
    <s v="Primera"/>
    <d v="2024-02-15T00:00:00"/>
    <d v="2024-03-06T00:00:00"/>
    <d v="2024-03-21T00:00:00"/>
    <d v="2024-03-26T00:00:00"/>
    <n v="20"/>
    <n v="15"/>
    <n v="35"/>
    <s v="N/A"/>
    <s v="N/A"/>
    <s v="13-10-00-089"/>
  </r>
  <r>
    <n v="276"/>
    <s v="72101507;76111501"/>
    <s v="Servicio de mantenimiento de edificios"/>
    <s v="Marzo"/>
    <n v="255"/>
    <x v="3"/>
    <s v="Nación"/>
    <n v="30000000"/>
    <n v="30000000"/>
    <s v="No"/>
    <s v="N/A"/>
    <n v="0"/>
    <s v="Servicio de mantenimiento a bienes inmuebles recibidos en dación en pago a cargo de la Dirección Seccional de Aduanas de Cúcuta_x000a_"/>
    <s v="Prestación de servicios"/>
    <x v="0"/>
    <s v="N/A"/>
    <s v="Dirección Secc de Aduanas de Cúcuta"/>
    <x v="9"/>
    <x v="1"/>
    <s v="Dirección Seccional de Aduanas de Cúcuta"/>
    <n v="189201202"/>
    <s v="Mariela Alzate Villarraga"/>
    <s v="Directora Seccional"/>
    <s v="malzatev@dian.gov.co"/>
    <n v="6075955244"/>
    <s v="Pendiente"/>
    <s v="Tercera"/>
    <d v="2024-02-28T00:00:00"/>
    <d v="2024-03-22T00:00:00"/>
    <d v="2024-04-22T00:00:00"/>
    <d v="2024-04-26T00:00:00"/>
    <n v="23"/>
    <n v="31"/>
    <n v="54"/>
    <s v="N/A"/>
    <s v="N/A"/>
    <s v="13-10-00-089"/>
  </r>
  <r>
    <n v="277"/>
    <n v="72154022"/>
    <s v="Servicio de instalación y mantenimiento de equipos hidráulicos"/>
    <s v="Abril"/>
    <n v="245"/>
    <x v="3"/>
    <s v="Nación"/>
    <n v="17000000"/>
    <n v="17000000"/>
    <s v="No"/>
    <s v="N/A"/>
    <n v="0"/>
    <s v="Mantenimiento preventivo y correctivo con inclusión de repuestos para las motobombas y sistemas hidráulicos a cargo de la Dirección Seccional de Aduanas de Cúcuta y de la Dirección seccional de Impuestos de Cúcuta_x000a_"/>
    <s v="Prestación de servicios"/>
    <x v="0"/>
    <s v="N/A"/>
    <s v="Dirección Secc de Aduanas de Cúcuta"/>
    <x v="9"/>
    <x v="1"/>
    <s v="Dirección Seccional de Aduanas de Cúcuta"/>
    <n v="189201202"/>
    <s v="Mariela Alzate Villarraga"/>
    <s v="Directora Seccional"/>
    <s v="malzatev@dian.gov.co"/>
    <n v="6075955244"/>
    <s v="Pendiente"/>
    <s v="Segunda"/>
    <d v="2024-03-13T00:00:00"/>
    <d v="2024-04-09T00:00:00"/>
    <d v="2024-04-30T00:00:00"/>
    <d v="2024-05-03T00:00:00"/>
    <n v="27"/>
    <n v="21"/>
    <n v="48"/>
    <s v="N/A"/>
    <s v="N/A"/>
    <s v="13-10-00-089"/>
  </r>
  <r>
    <n v="278"/>
    <n v="72154055"/>
    <s v="Servicio de limpieza de tanques"/>
    <s v="Abril"/>
    <n v="229"/>
    <x v="3"/>
    <s v="Nación"/>
    <n v="10000000"/>
    <n v="10000000"/>
    <s v="No"/>
    <s v="N/A"/>
    <n v="0"/>
    <s v="Servicio de Lavado, desinfección y adecuaciones de los tanques de almacenamiento de agua potable subterráneo, limpieza de cajas residuales, cajas de aguas lluvias de la Dirección Seccional de Impuestos Cúcuta y Dirección Seccional de Aduanas de Cúcuta"/>
    <s v="Prestación de servicios"/>
    <x v="0"/>
    <s v="N/A"/>
    <s v="Dirección Secc de Aduanas de Cúcuta"/>
    <x v="9"/>
    <x v="1"/>
    <s v="Dirección Seccional de Aduanas de Cúcuta"/>
    <n v="189201202"/>
    <s v="Mariela Alzate Villarraga"/>
    <s v="Directora Seccional"/>
    <s v="malzatev@dian.gov.co"/>
    <n v="6075955244"/>
    <s v="Pendiente"/>
    <s v="Tercera"/>
    <d v="2024-04-04T00:00:00"/>
    <d v="2024-04-18T00:00:00"/>
    <d v="2024-05-16T00:00:00"/>
    <d v="2024-05-20T00:00:00"/>
    <n v="14"/>
    <n v="28"/>
    <n v="42"/>
    <s v="N/A"/>
    <s v="N/A"/>
    <s v="13-10-00-089"/>
  </r>
  <r>
    <n v="279"/>
    <n v="72102100"/>
    <s v="Control de plagas"/>
    <s v="Enero"/>
    <n v="321"/>
    <x v="3"/>
    <s v="Nación"/>
    <n v="10000000"/>
    <n v="10000000"/>
    <s v="No"/>
    <s v="N/A"/>
    <n v="0"/>
    <s v="Servicio integral de fumigación y control de plagas para las diferentes sedes administrativas a cargo de la Dirección Seccional de Aduanas de Cúcuta"/>
    <s v="Prestación de servicios"/>
    <x v="0"/>
    <s v="N/A"/>
    <s v="Dirección Secc de Aduanas de Cúcuta"/>
    <x v="9"/>
    <x v="1"/>
    <s v="Dirección Seccional de Aduanas de Cúcuta"/>
    <n v="189201202"/>
    <s v="Mariela Alzate Villarraga"/>
    <s v="Directora Seccional"/>
    <s v="malzatev@dian.gov.co"/>
    <n v="6075955244"/>
    <s v="Pendiente"/>
    <s v="Quinta"/>
    <d v="2024-01-17T00:00:00"/>
    <d v="2024-01-30T00:00:00"/>
    <d v="2024-02-14T00:00:00"/>
    <d v="2024-02-19T00:00:00"/>
    <n v="13"/>
    <n v="15"/>
    <n v="28"/>
    <s v="N/A"/>
    <s v="N/A"/>
    <s v="13-10-00-089"/>
  </r>
  <r>
    <n v="280"/>
    <n v="80131500"/>
    <s v="Alquiler y arrendamiento de propiedades o edificaciones"/>
    <s v="Enero"/>
    <n v="364"/>
    <x v="0"/>
    <s v="Nación"/>
    <n v="6844000"/>
    <n v="6844000"/>
    <s v="No"/>
    <s v="N/A"/>
    <n v="0"/>
    <s v="Arrendamiento de espacio interior del Edificio Danzas P.H, buitrón No. 3, ubicado en carrera 43a No. 16 a sur -38 de Medellín, para el tiraje de línea de fibra óptica de la Dirección Seccional de Aduanas de Medellín"/>
    <s v="Arrendamiento"/>
    <x v="0"/>
    <s v="N/A"/>
    <s v="Dirección Secc de Aduanas de Medellín"/>
    <x v="9"/>
    <x v="1"/>
    <s v="Dirección Seccional de Aduanas de Medellín"/>
    <n v="190201202"/>
    <s v="Sonia Cristina Uribe Vasquez"/>
    <s v="Directora Seccional"/>
    <s v="suribev@dian.gov.co"/>
    <n v="6046051555"/>
    <s v="Pendiente"/>
    <s v="Primera"/>
    <d v="2023-12-15T00:00:00"/>
    <d v="2024-01-02T00:00:00"/>
    <d v="2024-01-03T00:00:00"/>
    <d v="2024-01-03T00:00:00"/>
    <n v="18"/>
    <n v="1"/>
    <n v="19"/>
    <s v="N/A"/>
    <s v="N/A"/>
    <s v="13-10-00-090"/>
  </r>
  <r>
    <n v="281"/>
    <s v="83101903;40101700"/>
    <s v="Servicios Públicos y Servicios Relacionados con el Sector Público-Conservación de energía/ Enfriamiento"/>
    <s v="Enero"/>
    <n v="363"/>
    <x v="0"/>
    <s v="Nación"/>
    <n v="322000000"/>
    <n v="322000000"/>
    <s v="No"/>
    <s v="N/A"/>
    <n v="0"/>
    <s v="El servicio de energía térmica para el sistema de aire acondicionado y demás actividades conexas para su funcionamiento, ubicado en el Edificio de la DIAN en Medellín, sede Alpujarra"/>
    <s v="Prestación de servicios"/>
    <x v="0"/>
    <s v="N/A"/>
    <s v="Dirección Secc de Aduanas de Medellín"/>
    <x v="9"/>
    <x v="1"/>
    <s v="Dirección Seccional de Aduanas de Medellín"/>
    <n v="190201202"/>
    <s v="Sonia Cristina Uribe Vasquez"/>
    <s v="Directora Seccional"/>
    <s v="suribev@dian.gov.co"/>
    <n v="6046051555"/>
    <s v="Pendiente"/>
    <s v="Primera"/>
    <d v="2023-12-20T00:00:00"/>
    <d v="2024-01-02T00:00:00"/>
    <d v="2024-01-03T00:00:00"/>
    <d v="2024-01-03T00:00:00"/>
    <n v="13"/>
    <n v="1"/>
    <n v="14"/>
    <s v="N/A"/>
    <s v="N/A"/>
    <s v="13-10-00-090"/>
  </r>
  <r>
    <n v="282"/>
    <n v="72151506"/>
    <s v="Servicio de instalación de mecanismos de control y dispositivos relacionados"/>
    <s v="Enero"/>
    <n v="351"/>
    <x v="0"/>
    <s v="Nación"/>
    <n v="58000000"/>
    <n v="58000000"/>
    <s v="No"/>
    <s v="N/A"/>
    <n v="0"/>
    <s v="Servicio de mantenimiento preventivo y/o correctivo con inclusión de repuestos para los equipos fijos de RAYOS-X Marca L-3 COMUNICATIONS tanto electrónico como mecánico, que tiene a cargo la División de Viajeros de la Dirección Seccional de Aduanas de Medellín."/>
    <s v="Prestación de servicios"/>
    <x v="0"/>
    <s v="N/A"/>
    <s v="Dirección Secc de Aduanas de Medellín"/>
    <x v="9"/>
    <x v="1"/>
    <s v="Dirección Seccional de Aduanas de Medellín"/>
    <n v="190201202"/>
    <s v="Sonia Cristina Uribe Vasquez"/>
    <s v="Directora Seccional"/>
    <s v="suribev@dian.gov.co"/>
    <n v="6046051555"/>
    <s v="Pendiente"/>
    <s v="Segunda"/>
    <d v="2024-01-09T00:00:00"/>
    <d v="2024-01-11T00:00:00"/>
    <d v="2024-01-15T00:00:00"/>
    <d v="2024-01-16T00:00:00"/>
    <n v="2"/>
    <n v="4"/>
    <n v="6"/>
    <s v="N/A"/>
    <s v="N/A"/>
    <s v="13-10-00-090"/>
  </r>
  <r>
    <n v="283"/>
    <n v="72151506"/>
    <s v="Servicio de instalación de mecanismos de control y dispositivos relacionados"/>
    <s v="Enero"/>
    <n v="350"/>
    <x v="0"/>
    <s v="Nación"/>
    <n v="40000000"/>
    <n v="40000000"/>
    <s v="No"/>
    <s v="N/A"/>
    <n v="0"/>
    <s v="Servicio de mantenimiento preventivo y/o correctivo con suministro de repuestos nuevos y originales, previa aprobación de la UAE-DIAN, para equipos RAYOS-X MARCA SMITHS electrónico y mecánico de la División de Viajeros de la Dirección Seccional de Aduanas de Medellín."/>
    <s v="Prestación de servicios"/>
    <x v="0"/>
    <s v="N/A"/>
    <s v="Dirección Secc de Aduanas de Medellín"/>
    <x v="9"/>
    <x v="1"/>
    <s v="Dirección Seccional de Aduanas de Medellín"/>
    <n v="190201202"/>
    <s v="Sonia Cristina Uribe Vasquez"/>
    <s v="Directora Seccional"/>
    <s v="suribev@dian.gov.co"/>
    <n v="6046051555"/>
    <s v="Pendiente"/>
    <s v="Segunda"/>
    <d v="2024-01-10T00:00:00"/>
    <d v="2024-01-12T00:00:00"/>
    <d v="2024-01-16T00:00:00"/>
    <d v="2024-01-17T00:00:00"/>
    <n v="2"/>
    <n v="4"/>
    <n v="6"/>
    <s v="N/A"/>
    <s v="N/A"/>
    <s v="13-10-00-090"/>
  </r>
  <r>
    <n v="284"/>
    <n v="15101500"/>
    <s v="Petróleo y Destilados"/>
    <s v="Enero"/>
    <n v="354"/>
    <x v="4"/>
    <s v="Nación"/>
    <n v="33000000"/>
    <n v="33000000"/>
    <s v="No"/>
    <s v="N/A"/>
    <n v="0"/>
    <s v="Suministro de combustible para los vehículos asignados y plantas eléctricas de la DIAN Medellín"/>
    <s v="Suministro"/>
    <x v="0"/>
    <s v="N/A"/>
    <s v="Dirección Secc de Aduanas de Medellín"/>
    <x v="9"/>
    <x v="1"/>
    <s v="Dirección Seccional de Aduanas de Medellín"/>
    <n v="190201202"/>
    <s v="Sonia Cristina Uribe Vasquez"/>
    <s v="Directora Seccional"/>
    <s v="suribev@dian.gov.co"/>
    <n v="6046051555"/>
    <s v="Pendiente"/>
    <s v="Segunda"/>
    <d v="2024-01-09T00:00:00"/>
    <d v="2024-01-10T00:00:00"/>
    <d v="2024-01-12T00:00:00"/>
    <d v="2024-01-12T00:00:00"/>
    <n v="1"/>
    <n v="2"/>
    <n v="3"/>
    <s v="N/A"/>
    <s v="N/A"/>
    <s v="13-10-00-090"/>
  </r>
  <r>
    <n v="285"/>
    <n v="72102100"/>
    <s v="Control de plagas"/>
    <s v="Enero"/>
    <n v="336"/>
    <x v="3"/>
    <s v="Nación"/>
    <n v="12000000"/>
    <n v="12000000"/>
    <s v="No"/>
    <s v="N/A"/>
    <n v="0"/>
    <s v="Servicio integral de fumigación y control de plagas para todos los espacios de las instalaciones y el servicio de termo-nebulización a todo costo de los archivos documentales, esto en todas las sedes de la Dian Seccional Medellín. "/>
    <s v="Prestación de servicios"/>
    <x v="0"/>
    <s v="N/A"/>
    <s v="Dirección Secc de Aduanas de Medellín"/>
    <x v="9"/>
    <x v="1"/>
    <s v="Dirección Seccional de Aduanas de Medellín"/>
    <n v="190201202"/>
    <s v="Sonia Cristina Uribe Vasquez"/>
    <s v="Directora Seccional"/>
    <s v="suribev@dian.gov.co"/>
    <n v="6046051555"/>
    <s v="Pendiente"/>
    <s v="Tercera"/>
    <d v="2024-01-12T00:00:00"/>
    <d v="2024-01-17T00:00:00"/>
    <d v="2024-01-30T00:00:00"/>
    <d v="2024-01-31T00:00:00"/>
    <n v="5"/>
    <n v="13"/>
    <n v="18"/>
    <s v="N/A"/>
    <s v="N/A"/>
    <s v="13-10-00-090"/>
  </r>
  <r>
    <n v="286"/>
    <n v="78181500"/>
    <s v="Servicios de mantenimiento y reparación de vehículos"/>
    <s v="Febrero"/>
    <n v="313"/>
    <x v="3"/>
    <s v="Nación"/>
    <n v="81000000"/>
    <n v="81000000"/>
    <s v="No"/>
    <s v="N/A"/>
    <n v="0"/>
    <s v="Servicio de mantenimiento preventivo y/o correctivo, con inclusión de repuestos para el parque automotor asignado a la DIAN Seccional Medellín."/>
    <s v="Prestación de servicios"/>
    <x v="0"/>
    <s v="N/A"/>
    <s v="Dirección Secc de Aduanas de Medellín"/>
    <x v="9"/>
    <x v="1"/>
    <s v="Dirección Seccional de Aduanas de Medellín"/>
    <n v="190201202"/>
    <s v="Sonia Cristina Uribe Vasquez"/>
    <s v="Directora Seccional"/>
    <s v="suribev@dian.gov.co"/>
    <n v="6046051555"/>
    <s v="Pendiente"/>
    <s v="Primera"/>
    <d v="2024-02-01T00:00:00"/>
    <d v="2024-02-08T00:00:00"/>
    <d v="2024-02-22T00:00:00"/>
    <d v="2024-02-23T00:00:00"/>
    <n v="7"/>
    <n v="14"/>
    <n v="21"/>
    <s v="N/A"/>
    <s v="N/A"/>
    <s v="13-10-00-090"/>
  </r>
  <r>
    <n v="287"/>
    <n v="81101706"/>
    <s v="Mantenimiento de equipos de laboratorio"/>
    <s v="Febrero"/>
    <n v="106"/>
    <x v="0"/>
    <s v="Nación"/>
    <n v="9000000"/>
    <n v="9000000"/>
    <s v="No"/>
    <s v="N/A"/>
    <n v="0"/>
    <s v="Servicio de mantenimiento preventivo y/o correctivo, validación y con inclusión de repuestos de equipo espectrofotómetro Infrarrojo de la DIAN Seccional Medellín. "/>
    <s v="Prestación de servicios"/>
    <x v="0"/>
    <s v="N/A"/>
    <s v="Dirección Secc de Aduanas de Medellín"/>
    <x v="9"/>
    <x v="1"/>
    <s v="Dirección Seccional de Aduanas de Medellín"/>
    <n v="190201202"/>
    <s v="Sonia Cristina Uribe Vasquez"/>
    <s v="Directora Seccional"/>
    <s v="suribev@dian.gov.co"/>
    <n v="6046051555"/>
    <s v="Pendiente"/>
    <s v="Primera"/>
    <d v="2024-02-06T00:00:00"/>
    <d v="2024-02-08T00:00:00"/>
    <d v="2024-02-13T00:00:00"/>
    <d v="2024-02-14T00:00:00"/>
    <n v="2"/>
    <n v="5"/>
    <n v="7"/>
    <s v="N/A"/>
    <s v="N/A"/>
    <s v="13-10-00-090"/>
  </r>
  <r>
    <n v="288"/>
    <n v="72101505"/>
    <s v="Servicios de cerrajería"/>
    <s v="Febrero"/>
    <n v="312"/>
    <x v="3"/>
    <s v="Nación"/>
    <n v="15000000"/>
    <n v="15000000"/>
    <s v="No"/>
    <s v="N/A"/>
    <n v="0"/>
    <s v="Servicio de cerrajería para bienes muebles, vehículos e inmuebles de las Direcciones Seccionales de Impuestos y de Aduanas de Medellín, y para la apertura de chapas, cerraduras y candados que se requieran en los operativos aduaneros y de impuestos que la UAE-DIAN de Medellín realice. "/>
    <s v="Prestación de servicios"/>
    <x v="0"/>
    <s v="N/A"/>
    <s v="Dirección Secc de Aduanas de Medellín"/>
    <x v="9"/>
    <x v="1"/>
    <s v="Dirección Seccional de Aduanas de Medellín"/>
    <n v="190201202"/>
    <s v="Sonia Cristina Uribe Vasquez"/>
    <s v="Directora Seccional"/>
    <s v="suribev@dian.gov.co"/>
    <n v="6046051555"/>
    <s v="Pendiente"/>
    <s v="Segunda"/>
    <d v="2024-02-07T00:00:00"/>
    <d v="2024-02-12T00:00:00"/>
    <d v="2024-02-23T00:00:00"/>
    <d v="2024-02-26T00:00:00"/>
    <n v="5"/>
    <n v="11"/>
    <n v="16"/>
    <s v="N/A"/>
    <s v="N/A"/>
    <s v="13-10-00-090"/>
  </r>
  <r>
    <n v="289"/>
    <n v="80131500"/>
    <s v="Alquiler y arrendamiento de propiedades o edificaciones"/>
    <s v="Febrero"/>
    <n v="306"/>
    <x v="0"/>
    <s v="Nación"/>
    <n v="4281220224"/>
    <n v="4281220224"/>
    <s v="No"/>
    <s v="N/A"/>
    <n v="0"/>
    <s v="Arrendamiento de un inmueble para el funcionamiento de la DIAN-Direcciones Seccionales de Impuestos y Aduanas de Medellín."/>
    <s v="Arrendamiento"/>
    <x v="0"/>
    <s v="N/A"/>
    <s v="Dirección Secc de Aduanas de Medellín"/>
    <x v="9"/>
    <x v="1"/>
    <s v="Dirección Seccional de Aduanas de Medellín"/>
    <n v="190201202"/>
    <s v="Sonia Cristina Uribe Vasquez"/>
    <s v="Directora Seccional"/>
    <s v="suribev@dian.gov.co"/>
    <n v="6046051555"/>
    <s v="Pendiente"/>
    <s v="Tercera"/>
    <d v="2024-02-15T00:00:00"/>
    <d v="2024-02-21T00:00:00"/>
    <d v="2024-02-27T00:00:00"/>
    <d v="2024-02-28T00:00:00"/>
    <n v="6"/>
    <n v="6"/>
    <n v="12"/>
    <s v="N/A"/>
    <s v="N/A"/>
    <s v="13-10-00-090"/>
  </r>
  <r>
    <n v="290"/>
    <n v="72154022"/>
    <s v="Servicio de instalación y mantenimiento de equipos hidráulicos"/>
    <s v="Marzo"/>
    <n v="291"/>
    <x v="3"/>
    <s v="Nación"/>
    <n v="16000000"/>
    <n v="16000000"/>
    <s v="No"/>
    <s v="N/A"/>
    <n v="0"/>
    <s v="servicio de mantenimiento preventivo y/o correctivo con inclusión de repuestos para el sistema hidroneumático y lavado de tanques de las sedes de las Direcciones Seccionales de Impuestos y Aduanas de Medellín"/>
    <s v="Prestación de servicios"/>
    <x v="0"/>
    <s v="N/A"/>
    <s v="Dirección Secc de Aduanas de Medellín"/>
    <x v="9"/>
    <x v="1"/>
    <s v="Dirección Seccional de Aduanas de Medellín"/>
    <n v="190201202"/>
    <s v="Sonia Cristina Uribe Vasquez"/>
    <s v="Directora Seccional"/>
    <s v="suribev@dian.gov.co"/>
    <n v="6046051555"/>
    <s v="Pendiente"/>
    <s v="Primera"/>
    <d v="2024-03-04T00:00:00"/>
    <d v="2024-03-07T00:00:00"/>
    <d v="2024-03-21T00:00:00"/>
    <d v="2024-03-22T00:00:00"/>
    <n v="3"/>
    <n v="14"/>
    <n v="17"/>
    <s v="N/A"/>
    <s v="N/A"/>
    <s v="13-10-00-090"/>
  </r>
  <r>
    <n v="291"/>
    <n v="72154032"/>
    <s v="Servicio de instalación y reparación de ventanas, puertas y alambrado "/>
    <s v="Marzo"/>
    <n v="285"/>
    <x v="3"/>
    <s v="Nación"/>
    <n v="15000000"/>
    <n v="15000000"/>
    <s v="No"/>
    <s v="N/A"/>
    <n v="0"/>
    <s v="Servicio de mantenimiento preventivo y/o correctivo con repuestos para las puertas electromecánicas y/o puertas de garaje y demás de las sedes de la UAE-DIAN en Medellín"/>
    <s v="Prestación de servicios"/>
    <x v="0"/>
    <s v="N/A"/>
    <s v="Dirección Secc de Aduanas de Medellín"/>
    <x v="9"/>
    <x v="1"/>
    <s v="Dirección Seccional de Aduanas de Medellín"/>
    <n v="190201202"/>
    <s v="Sonia Cristina Uribe Vasquez"/>
    <s v="Directora Seccional"/>
    <s v="suribev@dian.gov.co"/>
    <n v="6046051555"/>
    <s v="Pendiente"/>
    <s v="Segunda"/>
    <d v="2024-03-06T00:00:00"/>
    <d v="2024-03-12T00:00:00"/>
    <d v="2024-03-22T00:00:00"/>
    <d v="2024-03-22T00:00:00"/>
    <n v="6"/>
    <n v="10"/>
    <n v="16"/>
    <s v="N/A"/>
    <s v="N/A"/>
    <s v="13-10-00-090"/>
  </r>
  <r>
    <n v="292"/>
    <n v="78101802"/>
    <s v="Servicios transporte de carga por carretera en camión a nivel regional y nacional"/>
    <s v="Abril"/>
    <n v="270"/>
    <x v="3"/>
    <s v="Nación"/>
    <n v="15000000"/>
    <n v="15000000"/>
    <s v="No"/>
    <s v="N/A"/>
    <n v="0"/>
    <s v="Servicio de transporte multimodal a nivel nacional de muestras peligrosas y de manejo especializado, desde la Dirección Seccional de Aduanas de Medellín hasta la Subdirección del laboratorio Aduanero en Bogotá D.C."/>
    <s v="Prestación de servicios"/>
    <x v="0"/>
    <s v="N/A"/>
    <s v="Dirección Secc de Aduanas de Medellín"/>
    <x v="9"/>
    <x v="1"/>
    <s v="Dirección Seccional de Aduanas de Medellín"/>
    <n v="190201202"/>
    <s v="Sonia Cristina Uribe Vasquez"/>
    <s v="Directora Seccional"/>
    <s v="suribev@dian.gov.co"/>
    <n v="6046051555"/>
    <s v="Pendiente"/>
    <s v="Primera"/>
    <d v="2024-04-01T00:00:00"/>
    <d v="2024-04-04T00:00:00"/>
    <d v="2024-04-18T00:00:00"/>
    <d v="2024-04-19T00:00:00"/>
    <n v="3"/>
    <n v="14"/>
    <n v="17"/>
    <s v="N/A"/>
    <s v="N/A"/>
    <s v="13-10-00-090"/>
  </r>
  <r>
    <n v="293"/>
    <s v="31162800;39121700"/>
    <s v="Ferretería en general-Ferretería eléctrica y suministros"/>
    <s v="Abril"/>
    <n v="257"/>
    <x v="3"/>
    <s v="Nación"/>
    <n v="77000000"/>
    <n v="77000000"/>
    <s v="No"/>
    <s v="N/A"/>
    <n v="0"/>
    <s v="Suministro de materiales eléctricos, hidrosanitarios y de ferretería para el mantenimiento y reparaciones locativas indispensables de las sedes de la UAE-DIAN ubicadas en Medellín"/>
    <s v="Suministro"/>
    <x v="0"/>
    <s v="N/A"/>
    <s v="Dirección Secc de Aduanas de Medellín"/>
    <x v="9"/>
    <x v="1"/>
    <s v="Dirección Seccional de Aduanas de Medellín"/>
    <n v="190201202"/>
    <s v="Sonia Cristina Uribe Vasquez"/>
    <s v="Directora Seccional"/>
    <s v="suribev@dian.gov.co"/>
    <n v="6046051555"/>
    <s v="Pendiente"/>
    <s v="Segunda"/>
    <d v="2024-04-03T00:00:00"/>
    <d v="2024-04-10T00:00:00"/>
    <d v="2024-04-24T00:00:00"/>
    <d v="2024-04-25T00:00:00"/>
    <n v="7"/>
    <n v="14"/>
    <n v="21"/>
    <s v="N/A"/>
    <s v="N/A"/>
    <s v="13-10-00-090"/>
  </r>
  <r>
    <n v="294"/>
    <s v="81101706;72151200"/>
    <s v="Mantenimiento de equipos de laboratorio Servicio de instalación y mantenimiento acondicionamiento del aire, enfriamiento y calefacción hvac"/>
    <s v="Abril"/>
    <n v="251"/>
    <x v="3"/>
    <s v="Nación"/>
    <n v="5000000"/>
    <n v="5000000"/>
    <s v="No"/>
    <s v="N/A"/>
    <n v="0"/>
    <s v="Servicio de mantenimiento preventivo, correctivo, validación con inclusión de repuestos de un equipo campana extractora del laboratorio de la División de la Operación Aduanera de la Dian Seccional Medellín"/>
    <s v="Prestación de servicios"/>
    <x v="0"/>
    <s v="N/A"/>
    <s v="Dirección Secc de Aduanas de Medellín"/>
    <x v="9"/>
    <x v="1"/>
    <s v="Dirección Seccional de Aduanas de Medellín"/>
    <n v="190201202"/>
    <s v="Sonia Cristina Uribe Vasquez"/>
    <s v="Directora Seccional"/>
    <s v="suribev@dian.gov.co"/>
    <n v="6046051555"/>
    <s v="Pendiente"/>
    <s v="Segunda"/>
    <d v="2024-04-09T00:00:00"/>
    <d v="2024-04-12T00:00:00"/>
    <d v="2024-04-25T00:00:00"/>
    <d v="2024-04-26T00:00:00"/>
    <n v="3"/>
    <n v="13"/>
    <n v="16"/>
    <s v="N/A"/>
    <s v="N/A"/>
    <s v="13-10-00-090"/>
  </r>
  <r>
    <n v="295"/>
    <n v="72154066"/>
    <s v="Mantenimiento general de equipos de oficina"/>
    <s v="Mayo"/>
    <n v="240"/>
    <x v="3"/>
    <s v="Nación"/>
    <n v="8000000"/>
    <n v="8000000"/>
    <s v="No"/>
    <s v="N/A"/>
    <n v="0"/>
    <s v="Mantenimiento preventivo y/o correctivo con suministro de repuestos, para equipos de oficina y electrodomésticos ubicados en las sedes de la Dian Seccional Medellín."/>
    <s v="Prestación de servicios"/>
    <x v="0"/>
    <s v="N/A"/>
    <s v="Dirección Secc de Aduanas de Medellín"/>
    <x v="9"/>
    <x v="1"/>
    <s v="Dirección Seccional de Aduanas de Medellín"/>
    <n v="190201202"/>
    <s v="Sonia Cristina Uribe Vasquez"/>
    <s v="Directora Seccional"/>
    <s v="suribev@dian.gov.co"/>
    <n v="6046051555"/>
    <s v="Pendiente"/>
    <s v="Tercera"/>
    <d v="2024-05-08T00:00:00"/>
    <d v="2024-05-15T00:00:00"/>
    <d v="2024-05-29T00:00:00"/>
    <d v="2024-05-30T00:00:00"/>
    <n v="7"/>
    <n v="14"/>
    <n v="21"/>
    <s v="N/A"/>
    <s v="N/A"/>
    <s v="13-10-00-090"/>
  </r>
  <r>
    <n v="296"/>
    <n v="81101713"/>
    <s v="Servicio técnico y de diseño de instrumentos de medición y de registro electrónicos"/>
    <s v="Junio"/>
    <n v="210"/>
    <x v="0"/>
    <s v="Nación"/>
    <n v="9000000"/>
    <n v="9000000"/>
    <s v="No"/>
    <s v="N/A"/>
    <n v="0"/>
    <s v="Mantenimiento preventivo y/o correctivo con suministro de repuestos: y calibración de los analizadores de metales preciosos de la Dirección Seccional de Aduanas de Medellín."/>
    <s v="Prestación de servicios"/>
    <x v="0"/>
    <s v="N/A"/>
    <s v="Dirección Secc de Aduanas de Medellín"/>
    <x v="9"/>
    <x v="1"/>
    <s v="Dirección Seccional de Aduanas de Medellín"/>
    <n v="190201202"/>
    <s v="Sonia Cristina Uribe Vasquez"/>
    <s v="Directora Seccional"/>
    <s v="suribev@dian.gov.co"/>
    <n v="6046051555"/>
    <s v="Pendiente"/>
    <s v="Segunda"/>
    <d v="2024-06-06T00:00:00"/>
    <d v="2024-06-13T00:00:00"/>
    <d v="2024-06-25T00:00:00"/>
    <d v="2024-04-26T00:00:00"/>
    <n v="7"/>
    <n v="12"/>
    <n v="19"/>
    <s v="N/A"/>
    <s v="N/A"/>
    <s v="13-10-00-090"/>
  </r>
  <r>
    <n v="297"/>
    <n v="72154032"/>
    <s v="Servicio de instalación y reparación de ventanas, puertas y alambrado"/>
    <s v="Junio"/>
    <n v="189"/>
    <x v="3"/>
    <s v="Nación"/>
    <n v="23000000"/>
    <n v="23000000"/>
    <s v="No"/>
    <s v="N/A"/>
    <n v="0"/>
    <s v="Servicio de mantenimiento preventivo y/o correctivo con inclusión de repuestos, accesorios y elementos a las puertas de vidrio ubicadas en las oficinas e instalaciones de las diferentes sedes de la DIAN Seccional Medellín"/>
    <s v="Prestación de servicios"/>
    <x v="0"/>
    <s v="N/A"/>
    <s v="Dirección Secc de Aduanas de Medellín"/>
    <x v="9"/>
    <x v="1"/>
    <s v="Dirección Seccional de Aduanas de Medellín"/>
    <n v="190201202"/>
    <s v="Sonia Cristina Uribe Vasquez"/>
    <s v="Directora Seccional"/>
    <s v="suribev@dian.gov.co"/>
    <n v="6046051555"/>
    <s v="Pendiente"/>
    <s v="Segunda"/>
    <d v="2024-05-31T00:00:00"/>
    <d v="2024-06-14T00:00:00"/>
    <d v="2024-06-28T00:00:00"/>
    <d v="2024-06-28T00:00:00"/>
    <n v="14"/>
    <n v="14"/>
    <n v="28"/>
    <s v="N/A"/>
    <s v="N/A"/>
    <s v="13-10-00-090"/>
  </r>
  <r>
    <n v="298"/>
    <n v="12352100"/>
    <s v="Derivados orgánicos y compuestos sustituidos"/>
    <s v="Julio"/>
    <n v="92"/>
    <x v="3"/>
    <s v="Nación"/>
    <n v="8000000"/>
    <n v="8000000"/>
    <s v="No"/>
    <s v="N/A"/>
    <n v="0"/>
    <s v="Compraventa de reactivos, insumos y elementos para el funcionamiento del Laboratorio Químico de la División de la Operación Aduanera de la Dirección Seccional de Aduanas de Medellín "/>
    <s v="Compraventa"/>
    <x v="0"/>
    <s v="N/A"/>
    <s v="Dirección Secc de Aduanas de Medellín"/>
    <x v="9"/>
    <x v="1"/>
    <s v="Dirección Seccional de Aduanas de Medellín"/>
    <n v="190201202"/>
    <s v="Sonia Cristina Uribe Vasquez"/>
    <s v="Directora Seccional"/>
    <s v="suribev@dian.gov.co"/>
    <n v="6046051555"/>
    <s v="Pendiente"/>
    <s v="Segunda"/>
    <d v="2024-07-03T00:00:00"/>
    <d v="2024-07-09T00:00:00"/>
    <d v="2024-07-19T00:00:00"/>
    <d v="2024-07-22T00:00:00"/>
    <n v="6"/>
    <n v="10"/>
    <n v="16"/>
    <s v="N/A"/>
    <s v="N/A"/>
    <s v="13-10-00-090"/>
  </r>
  <r>
    <n v="299"/>
    <s v="81101706;81141504"/>
    <s v="Mantenimiento de equipos de laboratorio"/>
    <s v="Julio"/>
    <n v="165"/>
    <x v="3"/>
    <s v="Nación"/>
    <n v="9000000"/>
    <n v="9000000"/>
    <s v="No"/>
    <s v="N/A"/>
    <n v="0"/>
    <s v="Servicio de mantenimiento preventivo y/o correctivo y calibración de los equipos de laboratorio de la División de la Operación Aduanera de la Dirección Seccional de Aduanas de Medellín"/>
    <s v="Prestación de servicios"/>
    <x v="0"/>
    <s v="N/A"/>
    <s v="Dirección Secc de Aduanas de Medellín"/>
    <x v="9"/>
    <x v="1"/>
    <s v="Dirección Seccional de Aduanas de Medellín"/>
    <n v="190201202"/>
    <s v="Sonia Cristina Uribe Vasquez"/>
    <s v="Directora Seccional"/>
    <s v="suribev@dian.gov.co"/>
    <n v="6046051555"/>
    <s v="Pendiente"/>
    <s v="Segunda"/>
    <d v="2024-07-04T00:00:00"/>
    <d v="2024-07-12T00:00:00"/>
    <d v="2024-07-26T00:00:00"/>
    <d v="2024-07-29T00:00:00"/>
    <n v="8"/>
    <n v="14"/>
    <n v="22"/>
    <s v="N/A"/>
    <s v="N/A"/>
    <s v="13-10-00-090"/>
  </r>
  <r>
    <n v="300"/>
    <s v="81102701;81101713"/>
    <s v="Servicio técnico y de diseño de instrumentos de medición y de registro electrónicos"/>
    <s v="Mayo"/>
    <n v="240"/>
    <x v="3"/>
    <s v="Nación"/>
    <n v="9000000"/>
    <n v="9000000"/>
    <s v="No"/>
    <s v="N/A"/>
    <n v="0"/>
    <s v="Servicio de mantenimiento preventivo y correctivo con inclusión de repuestos, accesorios y elementos a los sensores de humo; ubicados en las oficinas e instalaciones de las diferentes sedes de la DIAN Seccional Medellín"/>
    <s v="Prestación de servicios"/>
    <x v="0"/>
    <s v="N/A"/>
    <s v="Dirección Secc de Aduanas de Medellín"/>
    <x v="9"/>
    <x v="1"/>
    <s v="Dirección Seccional de Aduanas de Medellín"/>
    <n v="190201202"/>
    <s v="Sonia Cristina Uribe Vasquez"/>
    <s v="Directora Seccional"/>
    <s v="suribev@dian.gov.co"/>
    <n v="6046051555"/>
    <s v="Pendiente"/>
    <s v="Tercera"/>
    <d v="2024-05-09T00:00:00"/>
    <d v="2024-05-15T00:00:00"/>
    <d v="2024-05-30T00:00:00"/>
    <d v="2024-05-31T00:00:00"/>
    <n v="6"/>
    <n v="15"/>
    <n v="21"/>
    <s v="N/A"/>
    <s v="N/A"/>
    <s v="13-10-00-090"/>
  </r>
  <r>
    <n v="301"/>
    <n v="41111517"/>
    <s v="Balanzas analíticas"/>
    <s v="Mayo"/>
    <n v="90"/>
    <x v="3"/>
    <s v="Nación"/>
    <n v="45000000"/>
    <n v="45000000"/>
    <s v="No"/>
    <s v="N/A"/>
    <n v="0"/>
    <s v="Compraventa de balanza analítica para el laboratorio de la Operación aduanera de la División de Operación Aduanera de la Dian Seccional Medellín"/>
    <s v="Compraventa"/>
    <x v="0"/>
    <s v="N/A"/>
    <s v="Dirección Secc de Aduanas de Medellín"/>
    <x v="9"/>
    <x v="1"/>
    <s v="Dirección Seccional de Aduanas de Medellín"/>
    <n v="190201202"/>
    <s v="Sonia Cristina Uribe Vasquez"/>
    <s v="Directora Seccional"/>
    <s v="suribev@dian.gov.co"/>
    <n v="6046051555"/>
    <s v="Pendiente"/>
    <s v="Tercera"/>
    <d v="2024-05-09T00:00:00"/>
    <d v="2024-05-15T00:00:00"/>
    <d v="2024-05-30T00:00:00"/>
    <d v="2024-05-31T00:00:00"/>
    <n v="6"/>
    <n v="15"/>
    <n v="21"/>
    <s v="N/A"/>
    <s v="N/A"/>
    <s v="13-10-00-090"/>
  </r>
  <r>
    <n v="302"/>
    <n v="80131500"/>
    <s v="Alquiler y arrendamiento de propiedades o edificaciones"/>
    <s v="Enero"/>
    <n v="365"/>
    <x v="0"/>
    <s v="Nación"/>
    <n v="57500000"/>
    <n v="57500000"/>
    <s v="No"/>
    <s v="N/A"/>
    <n v="0"/>
    <s v="Arrendamiento de bien inmueble para el funcionamiento del Archivo Central la Dirección Seccional de Impuestos y Aduanas de Arauca"/>
    <s v="Arrendamiento"/>
    <x v="0"/>
    <s v="N/A"/>
    <s v="Dirección Secc de Impuestos y Aduanas de Arauca"/>
    <x v="9"/>
    <x v="1"/>
    <s v="Dirección Seccional de Impuestos y Aduanas de Arauca"/>
    <n v="134201202"/>
    <s v="Iveth del Carmen Florez Liduenas"/>
    <s v="Directora Seccional"/>
    <s v="iflorezl@dian.gov.co"/>
    <s v="6079999 341001"/>
    <s v="Pendiente"/>
    <s v="Tercera"/>
    <d v="2023-12-31T00:00:00"/>
    <d v="2024-01-15T00:00:00"/>
    <d v="2024-01-22T00:00:00"/>
    <d v="2024-01-28T00:00:00"/>
    <n v="15"/>
    <n v="7"/>
    <n v="22"/>
    <s v="N/A"/>
    <s v="N/A"/>
    <s v="13-10-00-034"/>
  </r>
  <r>
    <n v="303"/>
    <n v="39121700"/>
    <s v="Ferretería eléctrica y suministros"/>
    <s v="Marzo"/>
    <n v="208"/>
    <x v="3"/>
    <s v="Nación"/>
    <n v="10000000"/>
    <n v="10000000"/>
    <s v="No"/>
    <s v="N/A"/>
    <n v="0"/>
    <s v="Suministro de materiales eléctricos, hidrosanitarios, ferretería, insumos y artículos para el funcionamiento y mantenimiento de la Dirección Seccional de Impuestos y Aduanas de Arauca."/>
    <s v="Suministro"/>
    <x v="0"/>
    <s v="N/A"/>
    <s v="Dirección Secc de Impuestos y Aduanas de Arauca"/>
    <x v="9"/>
    <x v="1"/>
    <s v="Dirección Seccional de Impuestos y Aduanas de Arauca"/>
    <n v="134201202"/>
    <s v="Iveth del Carmen Florez Liduenas"/>
    <s v="Directora Seccional"/>
    <s v="iflorezl@dian.gov.co"/>
    <s v="6079999 341001"/>
    <s v="Pendiente"/>
    <s v="Primera"/>
    <d v="2024-02-02T00:00:00"/>
    <d v="2024-03-03T00:00:00"/>
    <d v="2024-03-18T00:00:00"/>
    <d v="2024-03-24T00:00:00"/>
    <n v="30"/>
    <n v="15"/>
    <n v="45"/>
    <s v="N/A"/>
    <s v="N/A"/>
    <s v="13-10-00-034"/>
  </r>
  <r>
    <n v="304"/>
    <n v="78181500"/>
    <s v="Servicios de mantenimiento y reparación de vehículos"/>
    <s v="Marzo"/>
    <n v="204"/>
    <x v="3"/>
    <s v="Nación"/>
    <n v="20000000"/>
    <n v="20000000"/>
    <s v="No"/>
    <s v="N/A"/>
    <n v="0"/>
    <s v="Mantenimiento preventivo y/o correctivo con suministro de repuestos nuevos y originales, para los vehículos asignados a la Dirección Seccional de Impuestos y Aduanas de Arauca"/>
    <s v="Prestación de servicios"/>
    <x v="0"/>
    <s v="N/A"/>
    <s v="Dirección Secc de Impuestos y Aduanas de Arauca"/>
    <x v="9"/>
    <x v="1"/>
    <s v="Dirección Seccional de Impuestos y Aduanas de Arauca"/>
    <n v="134201202"/>
    <s v="Iveth del Carmen Florez Liduenas"/>
    <s v="Directora Seccional"/>
    <s v="iflorezl@dian.gov.co"/>
    <s v="6079999 341001"/>
    <s v="Pendiente"/>
    <s v="Primera"/>
    <d v="2024-02-02T00:00:00"/>
    <d v="2024-03-03T00:00:00"/>
    <d v="2024-03-18T00:00:00"/>
    <d v="2024-03-28T00:00:00"/>
    <n v="30"/>
    <n v="15"/>
    <n v="45"/>
    <s v="N/A"/>
    <s v="N/A"/>
    <s v="13-10-00-034"/>
  </r>
  <r>
    <n v="305"/>
    <n v="15101500"/>
    <s v="Petróleo y Destilados"/>
    <s v="Enero"/>
    <n v="286"/>
    <x v="3"/>
    <s v="Nación"/>
    <n v="15000000"/>
    <n v="15000000"/>
    <s v="No"/>
    <s v="N/A"/>
    <n v="0"/>
    <s v="Suministro de combustibles para vehículos asignados para el funcionamiento de la dirección seccional de impuestos y aduanas de Arauca"/>
    <s v="Suministro"/>
    <x v="0"/>
    <s v="N/A"/>
    <s v="Dirección Secc de Impuestos y Aduanas de Arauca"/>
    <x v="9"/>
    <x v="1"/>
    <s v="Dirección Seccional de Impuestos y Aduanas de Arauca"/>
    <n v="134201202"/>
    <s v="Iveth del Carmen Florez Liduenas"/>
    <s v="Directora Seccional"/>
    <s v="iflorezl@dian.gov.co"/>
    <s v="6079999 341001"/>
    <s v="Pendiente"/>
    <s v="Quinta"/>
    <d v="2023-12-31T00:00:00"/>
    <d v="2024-01-29T00:00:00"/>
    <d v="2024-02-11T00:00:00"/>
    <d v="2024-01-28T00:00:00"/>
    <n v="29"/>
    <n v="13"/>
    <n v="42"/>
    <s v="N/A"/>
    <s v="N/A"/>
    <s v="13-10-00-034"/>
  </r>
  <r>
    <n v="306"/>
    <n v="70171700"/>
    <s v="Servicios de mantenimiento y reparación de instalaciones"/>
    <s v="Marzo"/>
    <n v="210"/>
    <x v="3"/>
    <s v="Nación"/>
    <n v="10000000"/>
    <n v="10000000"/>
    <s v="No"/>
    <s v="N/A"/>
    <n v="0"/>
    <s v="Mantenimiento preventivo y/o correctivo de electrobomba, con suministro de repuestos nuevos y originales, lavado y desinfección de tanques de almacenamiento de agua potable ubicados en las sedes de la Dirección Seccional de Impuestos y Aduanas de Arauca"/>
    <s v="Prestación de servicios"/>
    <x v="0"/>
    <s v="N/A"/>
    <s v="Dirección Secc de Impuestos y Aduanas de Arauca"/>
    <x v="9"/>
    <x v="1"/>
    <s v="Dirección Seccional de Impuestos y Aduanas de Arauca"/>
    <n v="134201202"/>
    <s v="Iveth del Carmen Florez Liduenas"/>
    <s v="Directora Seccional"/>
    <s v="iflorezl@dian.gov.co"/>
    <s v="6079999 341001"/>
    <s v="Pendiente"/>
    <s v="Cuarta"/>
    <d v="2024-03-18T00:00:00"/>
    <d v="2024-03-27T00:00:00"/>
    <d v="2024-04-12T00:00:00"/>
    <d v="2024-04-18T00:00:00"/>
    <n v="9"/>
    <n v="16"/>
    <n v="25"/>
    <s v="N/A"/>
    <s v="N/A"/>
    <s v="13-10-00-034"/>
  </r>
  <r>
    <n v="307"/>
    <n v="72154000"/>
    <s v="Mantenimiento inmobiliario "/>
    <s v="Marzo"/>
    <n v="180"/>
    <x v="3"/>
    <s v="Nación"/>
    <n v="8000000"/>
    <n v="8000000"/>
    <s v="No"/>
    <s v="N/A"/>
    <n v="0"/>
    <s v="Mantenimiento preventivo y  correctivo de puertas de vidrio de la Dirección Seccional de Impuestos y Aduanas de Arauca"/>
    <s v="Prestación de servicios"/>
    <x v="0"/>
    <s v="N/A"/>
    <s v="Dirección Secc de Impuestos y Aduanas de Arauca"/>
    <x v="9"/>
    <x v="1"/>
    <s v="Dirección Seccional de Impuestos y Aduanas de Arauca"/>
    <n v="134201202"/>
    <s v="Iveth del Carmen Florez Liduenas"/>
    <s v="Directora Seccional"/>
    <s v="iflorezl@dian.gov.co"/>
    <s v="6079999 341001"/>
    <s v="Pendiente"/>
    <s v="Tercera"/>
    <d v="2024-02-16T00:00:00"/>
    <d v="2024-03-18T00:00:00"/>
    <d v="2024-03-27T00:00:00"/>
    <d v="2024-05-05T00:00:00"/>
    <n v="31"/>
    <n v="9"/>
    <n v="40"/>
    <s v="N/A"/>
    <s v="N/A"/>
    <s v="13-10-00-034"/>
  </r>
  <r>
    <n v="308"/>
    <n v="80141607"/>
    <s v="Gestión de eventos"/>
    <s v="Abril"/>
    <n v="210"/>
    <x v="3"/>
    <s v="Nación"/>
    <n v="3000000"/>
    <n v="3000000"/>
    <s v="No"/>
    <s v="N/A"/>
    <n v="0"/>
    <s v="Servicio de apoyo logístico y de insumos comité TAC, reuniones comité de gestión"/>
    <s v="Prestación de servicios"/>
    <x v="0"/>
    <s v="N/A"/>
    <s v="Dirección Secc de Impuestos y Aduanas de Arauca"/>
    <x v="9"/>
    <x v="1"/>
    <s v="Dirección Seccional de Impuestos y Aduanas de Arauca"/>
    <n v="134201202"/>
    <s v="Iveth del Carmen Florez Liduenas"/>
    <s v="Directora Seccional"/>
    <s v="iflorezl@dian.gov.co"/>
    <s v="6079999 341002"/>
    <s v="Pendiente"/>
    <s v="Cuarta"/>
    <d v="2024-04-15T00:00:00"/>
    <d v="2024-04-23T00:00:00"/>
    <d v="2024-05-02T00:00:00"/>
    <d v="2024-05-08T00:00:00"/>
    <n v="8"/>
    <n v="9"/>
    <n v="17"/>
    <s v="N/A"/>
    <s v="N/A"/>
    <s v="13-10-00-034"/>
  </r>
  <r>
    <n v="309"/>
    <n v="56111701"/>
    <s v="Escritorios no modulares"/>
    <s v="Marzo"/>
    <n v="210"/>
    <x v="3"/>
    <s v="Nación"/>
    <n v="30000000"/>
    <n v="30000000"/>
    <s v="No"/>
    <s v="N/A"/>
    <n v="0"/>
    <s v="Compra de elementos para oficina "/>
    <s v="Compraventa"/>
    <x v="0"/>
    <s v="N/A"/>
    <s v="Dirección Secc de Impuestos y Aduanas de Arauca"/>
    <x v="9"/>
    <x v="1"/>
    <s v="Dirección Seccional de Impuestos y Aduanas de Arauca"/>
    <n v="134201202"/>
    <s v="Iveth del Carmen Florez Liduenas"/>
    <s v="Directora Seccional"/>
    <s v="iflorezl@dian.gov.co"/>
    <s v="6079999 341002"/>
    <s v="Pendiente"/>
    <s v="Segunda"/>
    <d v="2024-03-04T00:00:00"/>
    <d v="2024-03-15T00:00:00"/>
    <d v="2024-03-20T00:00:00"/>
    <d v="2024-03-25T00:00:00"/>
    <n v="11"/>
    <n v="5"/>
    <n v="16"/>
    <s v="N/A"/>
    <s v="N/A"/>
    <s v="13-10-00-034"/>
  </r>
  <r>
    <n v="310"/>
    <n v="80131500"/>
    <s v="Alquiler y arrendamiento de propiedades o edificaciones"/>
    <s v="Enero"/>
    <n v="341"/>
    <x v="0"/>
    <s v="Nación"/>
    <n v="53000000"/>
    <n v="53000000"/>
    <s v="No"/>
    <s v="N/A"/>
    <n v="0"/>
    <s v="Arrendamiento de un inmueble para el archivo central de la dirección seccional de impuestos y aduanas de armenia"/>
    <s v="Arrendamiento"/>
    <x v="0"/>
    <s v="N/A"/>
    <s v="Dirección Secc de Impuestos y Aduanas de Armenia"/>
    <x v="9"/>
    <x v="1"/>
    <s v="Dirección Seccional de Impuestos y Aduanas de Armenia"/>
    <n v="101202201"/>
    <s v="Claudia Patricia Cerquera Cifuentes "/>
    <s v="Directora Seccional (A)"/>
    <s v="ccerquerac@dian.gov.co"/>
    <n v="6067357376"/>
    <s v="Pendiente"/>
    <s v="Primera"/>
    <d v="2023-12-10T00:00:00"/>
    <d v="2024-01-02T00:00:00"/>
    <d v="2024-01-09T00:00:00"/>
    <d v="2024-01-09T00:00:00"/>
    <n v="23"/>
    <n v="7"/>
    <n v="30"/>
    <s v="N/A"/>
    <s v="N/A"/>
    <s v="13-10-00-001"/>
  </r>
  <r>
    <n v="311"/>
    <n v="15101500"/>
    <s v="Petróleo y Destilados"/>
    <s v="Enero"/>
    <n v="314"/>
    <x v="3"/>
    <s v="Nación"/>
    <n v="8000000"/>
    <n v="8000000"/>
    <s v="No"/>
    <s v="N/A"/>
    <n v="0"/>
    <s v="Suministro de combustible para la planta eléctrica y vehículos asignados para el funcionamiento de la dirección seccional de armenia"/>
    <s v="Suministro"/>
    <x v="0"/>
    <s v="N/A"/>
    <s v="Dirección Secc de Impuestos y Aduanas de Armenia"/>
    <x v="9"/>
    <x v="1"/>
    <s v="Dirección Seccional de Impuestos y Aduanas de Armenia"/>
    <n v="101202201"/>
    <s v="Claudia Patricia Cerquera Cifuentes "/>
    <s v="Directora Seccional (A)"/>
    <s v="ccerquerac@dian.gov.co"/>
    <n v="6067357376"/>
    <s v="Pendiente"/>
    <s v="Cuarta"/>
    <d v="2024-01-03T00:00:00"/>
    <d v="2024-01-23T00:00:00"/>
    <d v="2024-02-05T00:00:00"/>
    <d v="2024-02-05T00:00:00"/>
    <n v="20"/>
    <n v="13"/>
    <n v="33"/>
    <s v="N/A"/>
    <s v="N/A"/>
    <s v="13-10-00-001"/>
  </r>
  <r>
    <n v="312"/>
    <n v="72154032"/>
    <s v="Servicio de instalación y reparación de ventanas, puertas y alambrado"/>
    <s v="Febrero"/>
    <n v="286"/>
    <x v="3"/>
    <s v="Nación"/>
    <n v="17000000"/>
    <n v="17000000"/>
    <s v="No"/>
    <s v="N/A"/>
    <n v="0"/>
    <s v="Mantenimiento preventivo y/o correctivo para las puertas electromecánicas y/o puertas de garaje y demás de las sedes de Dirección Seccional de Impuestos y Aduanas de Armenia"/>
    <s v="Prestación de servicios"/>
    <x v="0"/>
    <s v="N/A"/>
    <s v="Dirección Secc de Impuestos y Aduanas de Armenia"/>
    <x v="9"/>
    <x v="1"/>
    <s v="Dirección Seccional de Impuestos y Aduanas de Armenia"/>
    <n v="101202201"/>
    <s v="Claudia Patricia Cerquera Cifuentes "/>
    <s v="Directora Seccional (A)"/>
    <s v="ccerquerac@dian.gov.co"/>
    <n v="6067357376"/>
    <s v="Pendiente"/>
    <s v="Tercera"/>
    <d v="2024-01-23T00:00:00"/>
    <d v="2024-02-19T00:00:00"/>
    <d v="2024-03-04T00:00:00"/>
    <d v="2024-03-04T00:00:00"/>
    <n v="27"/>
    <n v="14"/>
    <n v="41"/>
    <s v="N/A"/>
    <s v="N/A"/>
    <s v="13-10-00-001"/>
  </r>
  <r>
    <n v="313"/>
    <n v="78181500"/>
    <s v="Servicios de mantenimiento y reparación de vehículos"/>
    <s v="Marzo"/>
    <n v="270"/>
    <x v="3"/>
    <s v="Nación"/>
    <n v="16000000"/>
    <n v="16000000"/>
    <s v="No"/>
    <s v="N/A"/>
    <n v="0"/>
    <s v="Mantenimiento preventivo y/o correctivo, con suministro de repuestos nuevos y originales para los vehículos asignados a la dirección seccional de armenia"/>
    <s v="Prestación de servicios"/>
    <x v="0"/>
    <s v="N/A"/>
    <s v="Dirección Secc de Impuestos y Aduanas de Armenia"/>
    <x v="9"/>
    <x v="1"/>
    <s v="Dirección Seccional de Impuestos y Aduanas de Armenia"/>
    <n v="101202201"/>
    <s v="Claudia Patricia Cerquera Cifuentes "/>
    <s v="Directora Seccional (A)"/>
    <s v="ccerquerac@dian.gov.co"/>
    <n v="6067357376"/>
    <s v="Pendiente"/>
    <s v="Primera"/>
    <d v="2024-02-14T00:00:00"/>
    <d v="2024-03-08T00:00:00"/>
    <d v="2024-03-20T00:00:00"/>
    <d v="2024-03-20T00:00:00"/>
    <n v="23"/>
    <n v="12"/>
    <n v="35"/>
    <s v="N/A"/>
    <s v="N/A"/>
    <s v="13-10-00-001"/>
  </r>
  <r>
    <n v="314"/>
    <n v="72102900"/>
    <s v="Servicios de mantenimiento y reparación de instalaciones"/>
    <s v="Abril"/>
    <n v="233"/>
    <x v="3"/>
    <s v="Nación"/>
    <n v="16000000"/>
    <n v="16000000"/>
    <s v="No"/>
    <s v="N/A"/>
    <n v="0"/>
    <s v="Mantenimiento preventivo y/o correctivo con suministro de repuestos e insumos nuevos y originales, sanitarios, de aguas lluvias, motobombas, equipos contra incendio, lavado y desinfección de tanques de almacenamiento de agua, ubicados en la dirección seccional de impuestos y aduanas de armenia"/>
    <s v="Prestación de servicios"/>
    <x v="0"/>
    <s v="N/A"/>
    <s v="Dirección Secc de Impuestos y Aduanas de Armenia"/>
    <x v="9"/>
    <x v="1"/>
    <s v="Dirección Seccional de Impuestos y Aduanas de Armenia"/>
    <n v="101202201"/>
    <s v="Claudia Patricia Cerquera Cifuentes "/>
    <s v="Directora Seccional (A)"/>
    <s v="ccerquerac@dian.gov.co"/>
    <n v="6067357376"/>
    <s v="Pendiente"/>
    <s v="Segunda"/>
    <d v="2024-03-18T00:00:00"/>
    <d v="2024-04-08T00:00:00"/>
    <d v="2024-04-26T00:00:00"/>
    <d v="2024-04-26T00:00:00"/>
    <n v="21"/>
    <n v="18"/>
    <n v="39"/>
    <s v="N/A"/>
    <s v="N/A"/>
    <s v="13-10-00-001"/>
  </r>
  <r>
    <n v="315"/>
    <n v="72102100"/>
    <s v="Control de plagas"/>
    <s v="Mayo"/>
    <n v="205"/>
    <x v="3"/>
    <s v="Nación"/>
    <n v="6500000"/>
    <n v="6500000"/>
    <s v="No"/>
    <s v="N/A"/>
    <n v="0"/>
    <s v="Servicio integral de fumigación y control de plagas para las sedes de la Dirección Seccional de Impuestos y Aduanas de Armenia"/>
    <s v="Prestación de servicios"/>
    <x v="0"/>
    <s v="N/A"/>
    <s v="Dirección Secc de Impuestos y Aduanas de Armenia"/>
    <x v="9"/>
    <x v="1"/>
    <s v="Dirección Seccional de Impuestos y Aduanas de Armenia"/>
    <n v="101202201"/>
    <s v="Claudia Patricia Cerquera Cifuentes "/>
    <s v="Directora Seccional (A)"/>
    <s v="ccerquerac@dian.gov.co"/>
    <n v="6067357376"/>
    <s v="Pendiente"/>
    <s v="Segunda"/>
    <d v="2024-04-15T00:00:00"/>
    <d v="2024-05-06T00:00:00"/>
    <d v="2024-05-24T00:00:00"/>
    <d v="2024-05-24T00:00:00"/>
    <n v="21"/>
    <n v="18"/>
    <n v="39"/>
    <s v="N/A"/>
    <s v="N/A"/>
    <s v="13-10-00-001"/>
  </r>
  <r>
    <n v="316"/>
    <n v="39121700"/>
    <s v="Ferretería eléctrica y suministros"/>
    <s v="Junio"/>
    <n v="173"/>
    <x v="3"/>
    <s v="Nación"/>
    <n v="6000000"/>
    <n v="6000000"/>
    <s v="No"/>
    <s v="N/A"/>
    <n v="0"/>
    <s v="Suministro de materiales eléctricos, hidrosanitarios, ferretería, insumos y artículos para el funcionamiento y mantenimiento de la Dirección Seccional de Impuestos y Aduanas de Armenia"/>
    <s v="Suministro"/>
    <x v="0"/>
    <s v="N/A"/>
    <s v="Dirección Secc de Impuestos y Aduanas de Armenia"/>
    <x v="9"/>
    <x v="1"/>
    <s v="Dirección Seccional de Impuestos y Aduanas de Armenia"/>
    <n v="101202201"/>
    <s v="Claudia Patricia Cerquera Cifuentes "/>
    <s v="Directora Seccional (A)"/>
    <s v="ccerquerac@dian.gov.co"/>
    <n v="6067357376"/>
    <s v="Pendiente"/>
    <s v="Primera"/>
    <d v="2024-05-20T00:00:00"/>
    <d v="2024-06-07T00:00:00"/>
    <d v="2024-06-25T00:00:00"/>
    <d v="2024-06-25T00:00:00"/>
    <n v="18"/>
    <n v="18"/>
    <n v="36"/>
    <s v="N/A"/>
    <s v="N/A"/>
    <s v="13-10-00-001"/>
  </r>
  <r>
    <n v="317"/>
    <n v="72101505"/>
    <s v="Servicios de cerrajería"/>
    <s v="Julio"/>
    <n v="146"/>
    <x v="3"/>
    <s v="Nación"/>
    <n v="5000000"/>
    <n v="5000000"/>
    <s v="No"/>
    <s v="N/A"/>
    <n v="0"/>
    <s v="Servicio de cerrajería para bienes muebles e inmuebles, vehículos, apertura de chapas, cerraduras y candados que se requieran en la Dirección Seccional de Impuestos y Aduanas de Armenia. "/>
    <s v="Prestación de servicios"/>
    <x v="0"/>
    <s v="N/A"/>
    <s v="Dirección Secc de Impuestos y Aduanas de Armenia"/>
    <x v="9"/>
    <x v="1"/>
    <s v="Dirección Seccional de Impuestos y Aduanas de Armenia"/>
    <n v="101202201"/>
    <s v="Claudia Patricia Cerquera Cifuentes "/>
    <s v="Directora Seccional (A)"/>
    <s v="ccerquerac@dian.gov.co"/>
    <n v="6067357376"/>
    <s v="Pendiente"/>
    <s v="Segunda"/>
    <d v="2024-06-17T00:00:00"/>
    <d v="2024-07-08T00:00:00"/>
    <d v="2024-07-22T00:00:00"/>
    <d v="2024-07-22T00:00:00"/>
    <n v="21"/>
    <n v="14"/>
    <n v="35"/>
    <s v="N/A"/>
    <s v="N/A"/>
    <s v="13-10-00-001"/>
  </r>
  <r>
    <n v="318"/>
    <n v="80131500"/>
    <s v="Alquiler y arrendamiento de propiedades o edificaciones"/>
    <s v="Enero"/>
    <n v="364"/>
    <x v="0"/>
    <s v="Nación"/>
    <n v="52158768"/>
    <n v="52158768"/>
    <s v="No"/>
    <s v="N/A"/>
    <n v="0"/>
    <s v="Arrendamiento de un inmueble con un área de 140 m2 aproximadamente, para el funcionamiento del Archivo Central de la Dirección Seccional de Impuestos y Aduanas de Barrancabermeja."/>
    <s v="Arrendamiento"/>
    <x v="0"/>
    <s v="N/A"/>
    <s v="Dirección Secc  Impuestos y Aduanas de Barrancabermeja"/>
    <x v="9"/>
    <x v="1"/>
    <s v="Dirección Seccional de Impuestos y Aduanas de Barrancabermeja"/>
    <n v="129201202"/>
    <s v="Nebardo Melo Mancilla"/>
    <s v="Director Seccional"/>
    <s v="nmelom@dian.gov.co"/>
    <n v="6010511"/>
    <s v="Pendiente"/>
    <s v="Primera"/>
    <d v="2024-01-02T00:00:00"/>
    <d v="2024-01-02T00:00:00"/>
    <d v="2024-01-02T00:00:00"/>
    <d v="2024-01-02T00:00:00"/>
    <n v="0"/>
    <n v="0"/>
    <n v="0"/>
    <s v="N/A"/>
    <s v="N/A"/>
    <s v="13-10-00-029"/>
  </r>
  <r>
    <n v="319"/>
    <n v="80131500"/>
    <s v="Alquiler y arrendamiento de propiedades o edificaciones"/>
    <s v="Enero"/>
    <n v="364"/>
    <x v="0"/>
    <s v="Nación"/>
    <n v="1522140"/>
    <n v="1522140"/>
    <s v="No"/>
    <s v="N/A"/>
    <n v="0"/>
    <s v="Arrendamiento de parqueadero para vehículo asignado a la Dirección Seccional de Impuestos y Aduanas de Barrancabermeja."/>
    <s v="Arrendamiento"/>
    <x v="0"/>
    <s v="N/A"/>
    <s v="Dirección Secc  Impuestos y Aduanas de Barrancabermeja"/>
    <x v="9"/>
    <x v="1"/>
    <s v="Dirección Seccional de Impuestos y Aduanas de Barrancabermeja"/>
    <n v="129201202"/>
    <s v="Nebardo Melo Mancilla"/>
    <s v="Director Seccional"/>
    <s v="nmelom@dian.gov.co"/>
    <n v="6010511"/>
    <s v="Pendiente"/>
    <s v="Primera"/>
    <d v="2024-01-02T00:00:00"/>
    <d v="2024-01-02T00:00:00"/>
    <d v="2024-01-02T00:00:00"/>
    <d v="2024-01-02T00:00:00"/>
    <n v="0"/>
    <n v="0"/>
    <n v="0"/>
    <s v="N/A"/>
    <s v="N/A"/>
    <s v="13-10-00-029"/>
  </r>
  <r>
    <n v="320"/>
    <n v="78181500"/>
    <s v="Servicios de mantenimiento y reparación de vehículos"/>
    <s v="Marzo"/>
    <n v="275"/>
    <x v="3"/>
    <s v="Nación"/>
    <n v="3000000"/>
    <n v="3000000"/>
    <s v="No"/>
    <s v="N/A"/>
    <n v="0"/>
    <s v="Mantenimiento preventivo y/o correctivo con suministro de repuestos nuevos y originales para los vehículos asignados para el funcionamiento de la Dirección Seccional de Impuestos y Aduanas de Barrancabermeja."/>
    <s v="Prestación de servicios"/>
    <x v="0"/>
    <s v="N/A"/>
    <s v="Dirección Secc  Impuestos y Aduanas de Barrancabermeja"/>
    <x v="9"/>
    <x v="1"/>
    <s v="Dirección Seccional de Impuestos y Aduanas de Barrancabermeja"/>
    <n v="129201202"/>
    <s v="Nebardo Melo Mancilla"/>
    <s v="Director Seccional"/>
    <s v="nmelom@dian.gov.co"/>
    <n v="6010511"/>
    <s v="Pendiente"/>
    <s v="Primera"/>
    <d v="2024-02-13T00:00:00"/>
    <d v="2024-03-04T00:00:00"/>
    <d v="2024-04-01T00:00:00"/>
    <d v="2024-04-01T00:00:00"/>
    <n v="20"/>
    <n v="28"/>
    <n v="48"/>
    <s v="N/A"/>
    <s v="N/A"/>
    <s v="13-10-00-029"/>
  </r>
  <r>
    <n v="321"/>
    <n v="39121700"/>
    <s v="Ferretería eléctrica y suministros"/>
    <s v="Abril"/>
    <n v="60"/>
    <x v="3"/>
    <s v="Nación"/>
    <n v="9000000"/>
    <n v="9000000"/>
    <s v="No"/>
    <s v="N/A"/>
    <n v="0"/>
    <s v="Suministro de materiales eléctricos, hidrosanitarios, ferretería, insumos y artículos para el funcionamiento y mantenimiento de la Dirección Seccional de Impuestos y Aduanas de Barrancabermeja."/>
    <s v="Suministro"/>
    <x v="0"/>
    <s v="N/A"/>
    <s v="Dirección Secc  Impuestos y Aduanas de Barrancabermeja"/>
    <x v="9"/>
    <x v="1"/>
    <s v="Dirección Seccional de Impuestos y Aduanas de Barrancabermeja"/>
    <n v="129201202"/>
    <s v="Nebardo Melo Mancilla"/>
    <s v="Director Seccional"/>
    <s v="nmelom@dian.gov.co"/>
    <n v="6010511"/>
    <s v="Pendiente"/>
    <s v="Primera"/>
    <d v="2024-03-18T00:00:00"/>
    <d v="2024-04-03T00:00:00"/>
    <d v="2024-04-29T00:00:00"/>
    <d v="2024-04-29T00:00:00"/>
    <n v="16"/>
    <n v="26"/>
    <n v="42"/>
    <s v="N/A"/>
    <s v="N/A"/>
    <s v="13-10-00-029"/>
  </r>
  <r>
    <n v="322"/>
    <n v="15101500"/>
    <s v="Petróleo y Destilados"/>
    <s v="Mayo"/>
    <n v="216"/>
    <x v="3"/>
    <s v="Nación"/>
    <n v="1200000"/>
    <n v="1200000"/>
    <s v="No"/>
    <s v="N/A"/>
    <n v="0"/>
    <s v="Suministro de Combustible para vehículos oficiales y planta eléctrica de la Dirección Seccional de Impuestos y Aduanas de Barrancabermeja."/>
    <s v="Suministro"/>
    <x v="0"/>
    <s v="N/A"/>
    <s v="Dirección Secc  Impuestos y Aduanas de Barrancabermeja"/>
    <x v="9"/>
    <x v="1"/>
    <s v="Dirección Seccional de Impuestos y Aduanas de Barrancabermeja"/>
    <n v="129201202"/>
    <s v="Nebardo Melo Mancilla"/>
    <s v="Director Seccional"/>
    <s v="nmelom@dian.gov.co"/>
    <n v="6010511"/>
    <s v="Pendiente"/>
    <s v="Primera"/>
    <d v="2024-04-15T00:00:00"/>
    <d v="2024-05-02T00:00:00"/>
    <d v="2024-05-30T00:00:00"/>
    <d v="2024-05-30T00:00:00"/>
    <n v="17"/>
    <n v="28"/>
    <n v="45"/>
    <s v="N/A"/>
    <s v="N/A"/>
    <s v="13-10-00-029"/>
  </r>
  <r>
    <n v="323"/>
    <n v="70171704"/>
    <s v="Servicio de Mantenimiento o administración de estaciones de bombeo"/>
    <s v="Junio"/>
    <n v="183"/>
    <x v="3"/>
    <s v="Nación"/>
    <n v="3000000"/>
    <n v="3000000"/>
    <s v="No"/>
    <s v="N/A"/>
    <n v="0"/>
    <s v="Mantenimiento preventivo y/o correctivo con suministro de repuestos nuevos y originales, para la motobomba y tanque subterráneo de agua potable de la Dirección Seccional de Impuestos y Aduanas de Barrancabermeja, incluyendo diagnóstico del agua potable almacenada."/>
    <s v="Prestación de servicios"/>
    <x v="0"/>
    <s v="N/A"/>
    <s v="Dirección Secc  Impuestos y Aduanas de Barrancabermeja"/>
    <x v="9"/>
    <x v="1"/>
    <s v="Dirección Seccional de Impuestos y Aduanas de Barrancabermeja"/>
    <n v="129201202"/>
    <s v="Nebardo Melo Mancilla"/>
    <s v="Director Seccional"/>
    <s v="nmelom@dian.gov.co"/>
    <n v="6010511"/>
    <s v="Pendiente"/>
    <s v="Primera"/>
    <d v="2024-05-20T00:00:00"/>
    <d v="2024-06-01T00:00:00"/>
    <d v="2024-07-02T00:00:00"/>
    <d v="2024-07-02T00:00:00"/>
    <n v="12"/>
    <n v="31"/>
    <n v="43"/>
    <s v="N/A"/>
    <s v="N/A"/>
    <s v="13-10-00-029"/>
  </r>
  <r>
    <n v="324"/>
    <n v="72101507"/>
    <s v="Servicio de mantenimiento de edificios"/>
    <s v="Julio"/>
    <n v="154"/>
    <x v="3"/>
    <s v="Nación"/>
    <n v="3500000"/>
    <n v="3500000"/>
    <s v="No"/>
    <s v="N/A"/>
    <n v="0"/>
    <s v="Mantenimiento preventivo y/o correctivo de puertas de vidrio de seguridad ubicadas en la sede de la Dirección Seccional de Impuestos y Aduanas de Barrancabermeja."/>
    <s v="Prestación de servicios"/>
    <x v="0"/>
    <s v="N/A"/>
    <s v="Dirección Secc  Impuestos y Aduanas de Barrancabermeja"/>
    <x v="9"/>
    <x v="1"/>
    <s v="Dirección Seccional de Impuestos y Aduanas de Barrancabermeja"/>
    <n v="129201202"/>
    <s v="Nebardo Melo Mancilla"/>
    <s v="Director Seccional"/>
    <s v="nmelom@dian.gov.co"/>
    <n v="6010511"/>
    <s v="Pendiente"/>
    <s v="Primera"/>
    <d v="2024-06-17T00:00:00"/>
    <d v="2024-07-04T00:00:00"/>
    <d v="2024-07-31T00:00:00"/>
    <d v="2024-07-31T00:00:00"/>
    <n v="17"/>
    <n v="27"/>
    <n v="44"/>
    <s v="N/A"/>
    <s v="N/A"/>
    <s v="13-10-00-029"/>
  </r>
  <r>
    <n v="325"/>
    <n v="92121702"/>
    <s v="Mantenimiento o monitoreo de alarmas contra incendios"/>
    <s v="Agosto"/>
    <n v="121"/>
    <x v="3"/>
    <s v="Nación"/>
    <n v="8000000"/>
    <n v="8000000"/>
    <s v="No"/>
    <s v="N/A"/>
    <n v="0"/>
    <s v="Mantenimiento general al sistema de la alarma de evacuación del edificio sede de la Dirección Seccional de Impuestos y Aduanas de Barrancabermeja y sistema contra incendio del Archivo Central de la Dirección Seccional Barrancabermeja."/>
    <s v="Prestación de servicios"/>
    <x v="0"/>
    <s v="N/A"/>
    <s v="Dirección Secc  Impuestos y Aduanas de Barrancabermeja"/>
    <x v="9"/>
    <x v="1"/>
    <s v="Dirección Seccional de Impuestos y Aduanas de Barrancabermeja"/>
    <n v="129201202"/>
    <s v="Nebardo Melo Mancilla"/>
    <s v="Director Seccional"/>
    <s v="nmelom@dian.gov.co"/>
    <n v="6010511"/>
    <s v="Pendiente"/>
    <s v="Segunda"/>
    <d v="2024-08-01T00:00:00"/>
    <d v="2024-08-14T00:00:00"/>
    <d v="2024-09-02T00:00:00"/>
    <d v="2024-09-02T00:00:00"/>
    <n v="13"/>
    <n v="19"/>
    <n v="32"/>
    <s v="N/A"/>
    <s v="N/A"/>
    <s v="13-10-00-029"/>
  </r>
  <r>
    <n v="326"/>
    <n v="80131500"/>
    <s v="Alquiler y arrendamiento de propiedades o edificaciones"/>
    <s v="Enero"/>
    <n v="362"/>
    <x v="0"/>
    <s v="Nación"/>
    <n v="155900000"/>
    <n v="155900000"/>
    <s v="No"/>
    <s v="N/A"/>
    <n v="0"/>
    <s v="Servicio de arrendamiento para la Dirección Seccional de Impuestos y Aduanas de Bucaramanga por parte del arrendador de un área de 600 m2 de un inmueble ubicado en el km 1 vía Girón Chimita El Palenque Industria Wonder Bodega No. 6 Thomas MTI – Bucaramanga, identificado con matrícula inmobiliaria No. 300-177022,"/>
    <s v="Arrendamiento"/>
    <x v="0"/>
    <s v="N/A"/>
    <s v="Dirección Secc de Aduanas de Bucaramanga"/>
    <x v="9"/>
    <x v="1"/>
    <s v="Dirección Seccional de Impuestos y Aduanas de Bucaramanga"/>
    <n v="104201202"/>
    <s v="Eugenio Diaz Arenas"/>
    <s v="Director Seccional"/>
    <s v="ediaza@dian.gov.co"/>
    <n v="3183106118"/>
    <s v="Pendiente"/>
    <s v="Primera"/>
    <d v="2023-12-11T00:00:00"/>
    <d v="2024-01-02T00:00:00"/>
    <d v="2024-01-04T00:00:00"/>
    <d v="2024-01-05T00:00:00"/>
    <n v="22"/>
    <n v="2"/>
    <n v="24"/>
    <s v="N/A"/>
    <s v="N/A"/>
    <s v="13-10-00-004"/>
  </r>
  <r>
    <n v="327"/>
    <n v="15101500"/>
    <s v="Petróleo y Destilados"/>
    <s v="Enero"/>
    <n v="351"/>
    <x v="3"/>
    <s v="Nación"/>
    <n v="20000000"/>
    <n v="20000000"/>
    <s v="No"/>
    <s v="N/A"/>
    <n v="0"/>
    <s v="Suministro de combustible para los vehículos asignados para el funcionamiento de la Dirección Seccional de Impuestos y Aduanas de Bucaramanga."/>
    <s v="Suministro"/>
    <x v="0"/>
    <s v="N/A"/>
    <s v="Dirección Secc de Aduanas de Bucaramanga"/>
    <x v="9"/>
    <x v="1"/>
    <s v="Dirección Seccional de Impuestos y Aduanas de Bucaramanga"/>
    <n v="104201202"/>
    <s v="Eugenio Diaz Arenas"/>
    <s v="Director Seccional"/>
    <s v="ediaza@dian.gov.co"/>
    <n v="3183106118"/>
    <s v="Pendiente"/>
    <s v="Segunda"/>
    <d v="2024-01-02T00:00:00"/>
    <d v="2024-01-09T00:00:00"/>
    <d v="2024-01-17T00:00:00"/>
    <d v="2024-01-24T00:00:00"/>
    <n v="7"/>
    <n v="8"/>
    <n v="15"/>
    <s v="N/A"/>
    <s v="N/A"/>
    <s v="13-10-00-004"/>
  </r>
  <r>
    <n v="328"/>
    <n v="72102100"/>
    <s v="Control de plagas"/>
    <s v="Enero"/>
    <n v="346"/>
    <x v="3"/>
    <s v="Nación"/>
    <n v="20000000"/>
    <n v="20000000"/>
    <s v="No"/>
    <s v="N/A"/>
    <n v="0"/>
    <s v="Servicio integral de fumigación y control de plagas para los inmuebles asignados a la Dirección Seccional de Impuestos y Aduanas de Bucaramanga"/>
    <s v="Prestación de servicios"/>
    <x v="0"/>
    <s v="N/A"/>
    <s v="Dirección Secc de Aduanas de Bucaramanga"/>
    <x v="9"/>
    <x v="1"/>
    <s v="Dirección Seccional de Impuestos y Aduanas de Bucaramanga"/>
    <n v="104201202"/>
    <s v="Eugenio Diaz Arenas"/>
    <s v="Director Seccional"/>
    <s v="ediaza@dian.gov.co"/>
    <n v="3183106118"/>
    <s v="Pendiente"/>
    <s v="Tercera"/>
    <d v="2024-01-02T00:00:00"/>
    <d v="2024-01-15T00:00:00"/>
    <d v="2024-01-22T00:00:00"/>
    <d v="2024-01-31T00:00:00"/>
    <n v="13"/>
    <n v="7"/>
    <n v="20"/>
    <s v="N/A"/>
    <s v="N/A"/>
    <s v="13-10-00-004"/>
  </r>
  <r>
    <n v="329"/>
    <n v="78181500"/>
    <s v="Servicios de mantenimiento y reparación de vehículos"/>
    <s v="Febrero"/>
    <n v="317"/>
    <x v="3"/>
    <s v="Nación"/>
    <n v="48000000"/>
    <n v="48000000"/>
    <s v="No"/>
    <s v="N/A"/>
    <n v="0"/>
    <s v="Mantenimiento preventivo y/o correctivo con suministro de repuestos, para los vehículos asignados para el funcionamiento de la Dirección Seccional de Impuestos y Aduanas Nacionales de Bucaramanga"/>
    <s v="Prestación de servicios"/>
    <x v="0"/>
    <s v="N/A"/>
    <s v="Dirección Secc de Aduanas de Bucaramanga"/>
    <x v="9"/>
    <x v="1"/>
    <s v="Dirección Seccional de Impuestos y Aduanas de Bucaramanga"/>
    <n v="104201202"/>
    <s v="Eugenio Diaz Arenas"/>
    <s v="Director Seccional"/>
    <s v="ediaza@dian.gov.co"/>
    <n v="3183106118"/>
    <s v="Pendiente"/>
    <s v="Primera"/>
    <d v="2024-02-01T00:00:00"/>
    <d v="2024-02-05T00:00:00"/>
    <d v="2024-02-19T00:00:00"/>
    <d v="2024-02-23T00:00:00"/>
    <n v="4"/>
    <n v="14"/>
    <n v="18"/>
    <s v="N/A"/>
    <s v="N/A"/>
    <s v="13-10-00-004"/>
  </r>
  <r>
    <n v="330"/>
    <n v="70171704"/>
    <s v="Servicio de Mantenimiento o administración de estaciones de bombeo"/>
    <s v="Febrero"/>
    <n v="315"/>
    <x v="3"/>
    <s v="Nación"/>
    <n v="11000000"/>
    <n v="11000000"/>
    <s v="No"/>
    <s v="N/A"/>
    <n v="0"/>
    <s v="Mantenimiento preventivo y/o correctivo con suministro de repuestos, para las motobombas, y lavado de tanques de almacenamiento de agua potable y aguas residuales de la Dirección Seccional de Impuestos y Aduanas de Bucaramanga"/>
    <s v="Prestación de servicios"/>
    <x v="0"/>
    <s v="N/A"/>
    <s v="Dirección Secc de Aduanas de Bucaramanga"/>
    <x v="9"/>
    <x v="1"/>
    <s v="Dirección Seccional de Impuestos y Aduanas de Bucaramanga"/>
    <n v="104201202"/>
    <s v="Eugenio Diaz Arenas"/>
    <s v="Director Seccional"/>
    <s v="ediaza@dian.gov.co"/>
    <n v="3183106118"/>
    <s v="Pendiente"/>
    <s v="Primera"/>
    <d v="2024-02-02T00:00:00"/>
    <d v="2024-02-08T00:00:00"/>
    <d v="2024-02-22T00:00:00"/>
    <d v="2024-02-24T00:00:00"/>
    <n v="6"/>
    <n v="14"/>
    <n v="20"/>
    <s v="N/A"/>
    <s v="N/A"/>
    <s v="13-10-00-004"/>
  </r>
  <r>
    <n v="331"/>
    <n v="72101507"/>
    <s v="Servicio de mantenimiento de edificios"/>
    <s v="Marzo"/>
    <n v="295"/>
    <x v="3"/>
    <s v="Nación"/>
    <n v="10000000"/>
    <n v="10000000"/>
    <s v="No"/>
    <s v="N/A"/>
    <n v="0"/>
    <s v="Mantenimiento preventivo y/o correctivo con suministro de repuestos para las puertas manuales, puertas eléctricas y portones eléctricos de los inmuebles asignados a la Dirección Seccional de Impuestos y Aduanas de Bucaramanga"/>
    <s v="Prestación de servicios"/>
    <x v="0"/>
    <s v="N/A"/>
    <s v="Dirección Secc de Aduanas de Bucaramanga"/>
    <x v="9"/>
    <x v="1"/>
    <s v="Dirección Seccional de Impuestos y Aduanas de Bucaramanga"/>
    <n v="104201202"/>
    <s v="Eugenio Diaz Arenas"/>
    <s v="Director Seccional"/>
    <s v="ediaza@dian.gov.co"/>
    <n v="3183106118"/>
    <s v="Pendiente"/>
    <s v="Primera"/>
    <d v="2024-03-01T00:00:00"/>
    <d v="2024-03-08T00:00:00"/>
    <d v="2024-03-12T00:00:00"/>
    <d v="2024-03-28T00:00:00"/>
    <n v="7"/>
    <n v="4"/>
    <n v="11"/>
    <s v="N/A"/>
    <s v="N/A"/>
    <s v="13-10-00-004"/>
  </r>
  <r>
    <n v="332"/>
    <n v="39121700"/>
    <s v="Ferretería eléctrica y suministros"/>
    <s v="Abril"/>
    <n v="261"/>
    <x v="3"/>
    <s v="Nación"/>
    <n v="20000000"/>
    <n v="20000000"/>
    <s v="No"/>
    <s v="N/A"/>
    <n v="0"/>
    <s v="Suministro de materiales eléctricos, hidrosanitarios, ferretería, insumos y artículos para el funcionamiento y mantenimiento de la Dirección Seccional de Impuestos y Aduanas de Bucaramanga"/>
    <s v="Suministro"/>
    <x v="0"/>
    <s v="N/A"/>
    <s v="Dirección Secc de Aduanas de Bucaramanga"/>
    <x v="9"/>
    <x v="1"/>
    <s v="Dirección Seccional de Impuestos y Aduanas de Bucaramanga"/>
    <n v="104201202"/>
    <s v="Eugenio Diaz Arenas"/>
    <s v="Director Seccional"/>
    <s v="ediaza@dian.gov.co"/>
    <n v="3183106118"/>
    <s v="Pendiente"/>
    <s v="Segunda"/>
    <d v="2024-04-01T00:00:00"/>
    <d v="2024-04-08T00:00:00"/>
    <d v="2024-04-15T00:00:00"/>
    <d v="2024-04-22T00:00:00"/>
    <n v="7"/>
    <n v="7"/>
    <n v="14"/>
    <s v="N/A"/>
    <s v="N/A"/>
    <s v="13-10-00-004"/>
  </r>
  <r>
    <n v="333"/>
    <n v="15101500"/>
    <s v="Petróleo y Destilados"/>
    <s v="Junio"/>
    <n v="198"/>
    <x v="3"/>
    <s v="Nación"/>
    <n v="2000000"/>
    <n v="2000000"/>
    <s v="No"/>
    <s v="N/A"/>
    <n v="0"/>
    <s v="Suministro de combustible diésel para la planta eléctrica de la Dirección Seccional de Impuestos y Aduanas de Bucaramanga"/>
    <s v="Suministro"/>
    <x v="0"/>
    <s v="N/A"/>
    <s v="Dirección Secc de Aduanas de Bucaramanga"/>
    <x v="9"/>
    <x v="1"/>
    <s v="Dirección Seccional de Impuestos y Aduanas de Bucaramanga"/>
    <n v="104201202"/>
    <s v="Eugenio Diaz Arenas"/>
    <s v="Director Seccional"/>
    <s v="ediaza@dian.gov.co"/>
    <n v="3183106118"/>
    <s v="Pendiente"/>
    <s v="Segunda"/>
    <d v="2024-06-03T00:00:00"/>
    <d v="2024-06-10T00:00:00"/>
    <d v="2024-06-17T00:00:00"/>
    <d v="2024-06-24T00:00:00"/>
    <n v="7"/>
    <n v="7"/>
    <n v="14"/>
    <s v="N/A"/>
    <s v="N/A"/>
    <s v="13-10-00-004"/>
  </r>
  <r>
    <n v="334"/>
    <n v="80131500"/>
    <s v="Alquiler y arrendamiento de propiedades o edificaciones"/>
    <s v="Enero"/>
    <n v="365"/>
    <x v="0"/>
    <s v="Nación"/>
    <n v="92450000"/>
    <n v="92450000"/>
    <s v="No"/>
    <s v="N/A"/>
    <n v="0"/>
    <s v="Arrendamiento de inmueble para el funcionamiento del archivo central de la Dirección Seccional de Impuestos y Aduanas de Buenaventura"/>
    <s v="Arrendamiento"/>
    <x v="0"/>
    <s v="N/A"/>
    <s v="Dirección Secc de Impuestos y Aduanas de Buenaventura"/>
    <x v="9"/>
    <x v="1"/>
    <s v="Dirección Seccional de Impuestos y Aduanas de Buenaventura"/>
    <n v="135201202"/>
    <s v="Miguel Angel Ardila Parra"/>
    <s v="Director Seccional"/>
    <s v="mardilap@dian.gov.co"/>
    <n v="2978799"/>
    <s v="Pendiente"/>
    <s v="Primera"/>
    <d v="2023-12-07T00:00:00"/>
    <d v="2024-01-02T00:00:00"/>
    <d v="2024-01-02T00:00:00"/>
    <d v="2024-01-02T00:00:00"/>
    <n v="26"/>
    <n v="0"/>
    <n v="26"/>
    <s v="N/A"/>
    <s v="N/A"/>
    <s v="13-10-00-035"/>
  </r>
  <r>
    <n v="335"/>
    <n v="80131500"/>
    <s v="Alquiler y arrendamiento de propiedades o edificaciones"/>
    <s v="Enero"/>
    <n v="365"/>
    <x v="0"/>
    <s v="Nación"/>
    <n v="36225000"/>
    <n v="36225000"/>
    <s v="No"/>
    <s v="N/A"/>
    <n v="0"/>
    <s v="Arrendamiento de inmueble para el funcionamiento del archivo central de la Dirección Seccional de Impuestos y Aduanas de Buenaventura"/>
    <s v="Arrendamiento"/>
    <x v="0"/>
    <s v="N/A"/>
    <s v="Dirección Secc de Impuestos y Aduanas de Buenaventura"/>
    <x v="9"/>
    <x v="1"/>
    <s v="Dirección Seccional de Impuestos y Aduanas de Buenaventura"/>
    <n v="135201202"/>
    <s v="Miguel Angel Ardila Parra"/>
    <s v="Director Seccional"/>
    <s v="mardilap@dian.gov.co"/>
    <n v="2978799"/>
    <s v="Pendiente"/>
    <s v="Primera"/>
    <d v="2023-12-07T00:00:00"/>
    <d v="2024-01-02T00:00:00"/>
    <d v="2024-01-02T00:00:00"/>
    <d v="2024-01-22T00:00:00"/>
    <n v="26"/>
    <n v="0"/>
    <n v="26"/>
    <s v="N/A"/>
    <s v="N/A"/>
    <s v="13-10-00-035"/>
  </r>
  <r>
    <n v="336"/>
    <n v="78181500"/>
    <s v="Servicios de mantenimiento y reparación de vehículos"/>
    <s v="Febrero"/>
    <n v="305"/>
    <x v="3"/>
    <s v="Nación"/>
    <n v="16936000"/>
    <n v="16936000"/>
    <s v="No"/>
    <s v="N/A"/>
    <n v="0"/>
    <s v="Mantenimiento integral preventivo y correctivo con inclusión de repuestos para los vehículos de la Dirección Seccional de Impuestos y Aduanas de Buenaventura."/>
    <s v="Prestación de servicios"/>
    <x v="0"/>
    <s v="N/A"/>
    <s v="Dirección Secc de Impuestos y Aduanas de Buenaventura"/>
    <x v="9"/>
    <x v="1"/>
    <s v="Dirección Seccional de Impuestos y Aduanas de Buenaventura"/>
    <n v="135201202"/>
    <s v="Miguel Angel Ardila Parra"/>
    <s v="Director Seccional"/>
    <s v="mardilap@dian.gov.co"/>
    <n v="2978799"/>
    <s v="Pendiente"/>
    <s v="Primera"/>
    <d v="2024-01-22T00:00:00"/>
    <d v="2024-02-01T00:00:00"/>
    <d v="2024-02-27T00:00:00"/>
    <d v="2024-02-27T00:00:00"/>
    <n v="10"/>
    <n v="26"/>
    <n v="36"/>
    <s v="N/A"/>
    <s v="N/A"/>
    <s v="13-10-00-035"/>
  </r>
  <r>
    <n v="337"/>
    <n v="15101500"/>
    <s v="Petróleo y Destilados"/>
    <s v="Enero"/>
    <n v="324"/>
    <x v="3"/>
    <s v="Nación"/>
    <n v="13920000"/>
    <n v="13920000"/>
    <s v="No"/>
    <s v="N/A"/>
    <n v="0"/>
    <s v="Suministro de combustible para los vehículos de la Dirección Seccional de Impuestos y Aduanas de Buenaventura"/>
    <s v="Suministro"/>
    <x v="0"/>
    <s v="N/A"/>
    <s v="Dirección Secc de Impuestos y Aduanas de Buenaventura"/>
    <x v="9"/>
    <x v="1"/>
    <s v="Dirección Seccional de Impuestos y Aduanas de Buenaventura"/>
    <n v="135201202"/>
    <s v="Miguel Angel Ardila Parra"/>
    <s v="Director Seccional"/>
    <s v="mardilap@dian.gov.co"/>
    <n v="2978799"/>
    <s v="Pendiente"/>
    <s v="Segunda"/>
    <d v="2024-01-03T00:00:00"/>
    <d v="2024-01-12T00:00:00"/>
    <d v="2024-02-08T00:00:00"/>
    <d v="2024-02-08T00:00:00"/>
    <n v="9"/>
    <n v="27"/>
    <n v="36"/>
    <s v="N/A"/>
    <s v="N/A"/>
    <s v="13-10-00-035"/>
  </r>
  <r>
    <n v="338"/>
    <n v="15101500"/>
    <s v="Petróleo y Destilados"/>
    <s v="Enero"/>
    <n v="318"/>
    <x v="3"/>
    <s v="Nación"/>
    <n v="2000000"/>
    <n v="2000000"/>
    <s v="No"/>
    <s v="N/A"/>
    <n v="0"/>
    <s v="Suministro de combustible para la planta eléctrica de la Dirección Seccional de Impuestos y Aduanas de Buenaventura"/>
    <s v="Suministro"/>
    <x v="0"/>
    <s v="N/A"/>
    <s v="Dirección Secc de Impuestos y Aduanas de Buenaventura"/>
    <x v="9"/>
    <x v="1"/>
    <s v="Dirección Seccional de Impuestos y Aduanas de Buenaventura"/>
    <n v="135201202"/>
    <s v="Miguel Angel Ardila Parra"/>
    <s v="Director Seccional"/>
    <s v="mardilap@dian.gov.co"/>
    <n v="2978799"/>
    <s v="Pendiente"/>
    <s v="Tercera"/>
    <d v="2024-01-09T00:00:00"/>
    <d v="2024-01-18T00:00:00"/>
    <d v="2024-02-14T00:00:00"/>
    <d v="2024-02-14T00:00:00"/>
    <n v="9"/>
    <n v="27"/>
    <n v="36"/>
    <s v="N/A"/>
    <s v="N/A"/>
    <s v="13-10-00-035"/>
  </r>
  <r>
    <n v="339"/>
    <n v="72101507"/>
    <s v="Servicio de mantenimiento de edificios"/>
    <s v="Febrero"/>
    <n v="275"/>
    <x v="3"/>
    <s v="Nación"/>
    <n v="5000000"/>
    <n v="5000000"/>
    <s v="No"/>
    <s v="N/A"/>
    <n v="0"/>
    <s v="Mantenimiento preventivo y/o correctivo del sistema de evacuación de aguas lluvias del Edificio sede de la Dirección Seccional de Impuestos y Aduanas de Buenaventura."/>
    <s v="Prestación de servicios"/>
    <x v="0"/>
    <s v="N/A"/>
    <s v="Dirección Secc de Impuestos y Aduanas de Buenaventura"/>
    <x v="9"/>
    <x v="1"/>
    <s v="Dirección Seccional de Impuestos y Aduanas de Buenaventura"/>
    <n v="135201202"/>
    <s v="Miguel Angel Ardila Parra"/>
    <s v="Director Seccional"/>
    <s v="mardilap@dian.gov.co"/>
    <n v="2978799"/>
    <s v="Pendiente"/>
    <s v="Cuarta"/>
    <d v="2024-02-20T00:00:00"/>
    <d v="2024-02-29T00:00:00"/>
    <d v="2024-03-27T00:00:00"/>
    <d v="2024-03-27T00:00:00"/>
    <n v="9"/>
    <n v="27"/>
    <n v="36"/>
    <s v="N/A"/>
    <s v="N/A"/>
    <s v="13-10-00-035"/>
  </r>
  <r>
    <n v="340"/>
    <n v="72101509"/>
    <s v="Servicio de mantenimiento o reparación de equipos y sistemas de protección contra incendios"/>
    <s v="Febrero"/>
    <n v="291"/>
    <x v="3"/>
    <s v="Nación"/>
    <n v="4000000"/>
    <n v="4000000"/>
    <s v="No"/>
    <s v="N/A"/>
    <n v="0"/>
    <s v="Mantenimiento preventivo y/o correctivo del sistema de red contra incendios del Edificio sede de la Dirección Seccional de Impuestos y Aduanas de Buenaventura."/>
    <s v="Prestación de servicios"/>
    <x v="0"/>
    <s v="N/A"/>
    <s v="Dirección Secc de Impuestos y Aduanas de Buenaventura"/>
    <x v="9"/>
    <x v="1"/>
    <s v="Dirección Seccional de Impuestos y Aduanas de Buenaventura"/>
    <n v="135201202"/>
    <s v="Miguel Angel Ardila Parra"/>
    <s v="Director Seccional"/>
    <s v="mardilap@dian.gov.co"/>
    <n v="2978799"/>
    <s v="Pendiente"/>
    <s v="Segunda"/>
    <d v="2024-02-05T00:00:00"/>
    <d v="2024-02-14T00:00:00"/>
    <d v="2024-03-11T00:00:00"/>
    <d v="2024-03-11T00:00:00"/>
    <n v="9"/>
    <n v="26"/>
    <n v="35"/>
    <s v="N/A"/>
    <s v="N/A"/>
    <s v="13-10-00-035"/>
  </r>
  <r>
    <n v="341"/>
    <n v="72154066"/>
    <s v="Mantenimiento general de equipos de oficina "/>
    <s v="Marzo"/>
    <n v="259"/>
    <x v="3"/>
    <s v="Nación"/>
    <n v="2500000"/>
    <n v="2500000"/>
    <s v="No"/>
    <s v="N/A"/>
    <n v="0"/>
    <s v="Mantenimiento preventivo y/o correctivo con suministro de repuestos para los relojes radicadores de correspondencia de la Dirección Seccional de Impuestos y Aduanas de Buenaventura."/>
    <s v="Prestación de servicios"/>
    <x v="0"/>
    <s v="N/A"/>
    <s v="Dirección Secc de Impuestos y Aduanas de Buenaventura"/>
    <x v="9"/>
    <x v="1"/>
    <s v="Dirección Seccional de Impuestos y Aduanas de Buenaventura"/>
    <n v="135201202"/>
    <s v="Miguel Angel Ardila Parra"/>
    <s v="Director Seccional"/>
    <s v="mardilap@dian.gov.co"/>
    <n v="2978799"/>
    <s v="Pendiente"/>
    <s v="Primera"/>
    <d v="2024-02-26T00:00:00"/>
    <d v="2024-03-07T00:00:00"/>
    <d v="2024-04-03T00:00:00"/>
    <d v="2024-04-03T00:00:00"/>
    <n v="10"/>
    <n v="27"/>
    <n v="37"/>
    <s v="N/A"/>
    <s v="N/A"/>
    <s v="13-10-00-035"/>
  </r>
  <r>
    <n v="342"/>
    <n v="72101507"/>
    <s v="Servicio de mantenimiento de edificios"/>
    <s v="Febrero"/>
    <n v="60"/>
    <x v="3"/>
    <s v="Nación"/>
    <n v="5000000"/>
    <n v="5000000"/>
    <s v="No"/>
    <s v="N/A"/>
    <n v="0"/>
    <s v="Mantenimiento preventivo y/o correctivo de puertas de vidrio y una puerta electromecánica de la Dirección Seccional de Impuestos y Aduanas de Buenaventura. "/>
    <s v="Prestación de servicios"/>
    <x v="0"/>
    <s v="N/A"/>
    <s v="Dirección Secc de Impuestos y Aduanas de Buenaventura"/>
    <x v="9"/>
    <x v="1"/>
    <s v="Dirección Seccional de Impuestos y Aduanas de Buenaventura"/>
    <n v="135201202"/>
    <s v="Miguel Angel Ardila Parra"/>
    <s v="Director Seccional"/>
    <s v="mardilap@dian.gov.co"/>
    <n v="2978799"/>
    <s v="Pendiente"/>
    <s v="Tercera"/>
    <d v="2024-02-12T00:00:00"/>
    <d v="2024-02-22T00:00:00"/>
    <d v="2024-03-20T00:00:00"/>
    <d v="2024-03-20T00:00:00"/>
    <n v="10"/>
    <n v="27"/>
    <n v="37"/>
    <s v="N/A"/>
    <s v="N/A"/>
    <s v="13-10-00-035"/>
  </r>
  <r>
    <n v="343"/>
    <n v="81101706"/>
    <s v="Mantenimiento de equipos de laboratorio"/>
    <s v="Abril"/>
    <n v="60"/>
    <x v="3"/>
    <s v="Nación"/>
    <n v="6500000"/>
    <n v="6500000"/>
    <s v="No"/>
    <s v="N/A"/>
    <n v="0"/>
    <s v="Mantenimiento preventivo y/o correctivo con suministro de repuestos para los Equipos de laboratorio de la Dirección Seccional de Impuestos y Aduanas de Buenaventura."/>
    <s v="Prestación de servicios"/>
    <x v="0"/>
    <s v="N/A"/>
    <s v="Dirección Secc de Impuestos y Aduanas de Buenaventura"/>
    <x v="9"/>
    <x v="1"/>
    <s v="Dirección Seccional de Impuestos y Aduanas de Buenaventura"/>
    <n v="135201202"/>
    <s v="Miguel Angel Ardila Parra"/>
    <s v="Director Seccional"/>
    <s v="mardilap@dian.gov.co"/>
    <n v="2978799"/>
    <s v="Pendiente"/>
    <s v="Tercera"/>
    <d v="2024-04-08T00:00:00"/>
    <d v="2024-04-18T00:00:00"/>
    <d v="2024-05-15T00:00:00"/>
    <d v="2024-05-15T00:00:00"/>
    <n v="10"/>
    <n v="27"/>
    <n v="37"/>
    <s v="N/A"/>
    <s v="N/A"/>
    <s v="13-10-00-035"/>
  </r>
  <r>
    <n v="344"/>
    <n v="39121700"/>
    <s v="Ferretería eléctrica y suministros"/>
    <s v="Mayo"/>
    <n v="201"/>
    <x v="3"/>
    <s v="Nación"/>
    <n v="14280000"/>
    <n v="14280000"/>
    <s v="No"/>
    <s v="N/A"/>
    <n v="0"/>
    <s v="Suministro de materiales eléctricos, hidrosanitarios, ferretería, insumos y artículos para el funcionamiento y mantenimiento de la Dirección Seccional de Impuestos y Aduanas de Buenaventura."/>
    <s v="Suministro"/>
    <x v="0"/>
    <s v="N/A"/>
    <s v="Dirección Secc de Impuestos y Aduanas de Buenaventura"/>
    <x v="9"/>
    <x v="1"/>
    <s v="Dirección Seccional de Impuestos y Aduanas de Buenaventura"/>
    <n v="135201202"/>
    <s v="Miguel Angel Ardila Parra"/>
    <s v="Director Seccional"/>
    <s v="mardilap@dian.gov.co"/>
    <n v="2978799"/>
    <s v="Pendiente"/>
    <s v="Tercera"/>
    <d v="2024-05-02T00:00:00"/>
    <d v="2024-05-14T00:00:00"/>
    <d v="2024-06-11T00:00:00"/>
    <d v="2024-06-11T00:00:00"/>
    <n v="12"/>
    <n v="28"/>
    <n v="40"/>
    <s v="N/A"/>
    <s v="N/A"/>
    <s v="13-10-00-035"/>
  </r>
  <r>
    <n v="345"/>
    <n v="73152108"/>
    <s v="Servicio de mantenimiento y reparación de equipos eléctricos"/>
    <s v="Junio"/>
    <n v="60"/>
    <x v="3"/>
    <s v="Nación"/>
    <n v="10000000"/>
    <n v="10000000"/>
    <s v="No"/>
    <s v="N/A"/>
    <n v="0"/>
    <s v="Mantenimiento preventivo y/o correctivo con suministro de repuestos para la Sub estación eléctrica de la Dirección Seccional de Impuestos y Aduanas de Buenaventura."/>
    <s v="Prestación de servicios"/>
    <x v="0"/>
    <s v="N/A"/>
    <s v="Dirección Secc de Impuestos y Aduanas de Buenaventura"/>
    <x v="9"/>
    <x v="1"/>
    <s v="Dirección Seccional de Impuestos y Aduanas de Buenaventura"/>
    <n v="135201202"/>
    <s v="Miguel Angel Ardila Parra"/>
    <s v="Director Seccional"/>
    <s v="mardilap@dian.gov.co"/>
    <n v="2978799"/>
    <s v="Pendiente"/>
    <s v="Segunda"/>
    <d v="2024-06-04T00:00:00"/>
    <d v="2024-06-14T00:00:00"/>
    <d v="2024-07-11T00:00:00"/>
    <d v="2024-07-11T00:00:00"/>
    <n v="10"/>
    <n v="27"/>
    <n v="37"/>
    <s v="N/A"/>
    <s v="N/A"/>
    <s v="13-10-00-035"/>
  </r>
  <r>
    <n v="346"/>
    <n v="72154055"/>
    <s v="Servicio de limpieza de tanques"/>
    <s v="Marzo"/>
    <n v="262"/>
    <x v="3"/>
    <s v="Nación"/>
    <n v="6000000"/>
    <n v="6000000"/>
    <s v="No"/>
    <s v="N/A"/>
    <n v="0"/>
    <s v="Mantenimiento preventivo y/o correctivo para los tanques de almacenamiento de agua potable y aguas lluvias de la Dirección Seccional de Impuestos y Aduanas de Buenaventura."/>
    <s v="Prestación de servicios"/>
    <x v="0"/>
    <s v="N/A"/>
    <s v="Dirección Secc de Impuestos y Aduanas de Buenaventura"/>
    <x v="9"/>
    <x v="1"/>
    <s v="Dirección Seccional de Impuestos y Aduanas de Buenaventura"/>
    <n v="135201202"/>
    <s v="Miguel Angel Ardila Parra"/>
    <s v="Director Seccional"/>
    <s v="mardilap@dian.gov.co"/>
    <n v="2978799"/>
    <s v="Pendiente"/>
    <s v="Segunda"/>
    <d v="2024-03-04T00:00:00"/>
    <d v="2024-03-14T00:00:00"/>
    <d v="2024-04-10T00:00:00"/>
    <d v="2024-04-10T00:00:00"/>
    <n v="10"/>
    <n v="27"/>
    <n v="37"/>
    <s v="N/A"/>
    <s v="N/A"/>
    <s v="13-10-00-035"/>
  </r>
  <r>
    <n v="347"/>
    <n v="80131500"/>
    <s v="Alquiler y arrendamiento de propiedades o edificaciones"/>
    <s v="Enero"/>
    <n v="365"/>
    <x v="0"/>
    <s v="Nación"/>
    <n v="1345775400"/>
    <n v="1345775400"/>
    <s v="No"/>
    <s v="N/A"/>
    <n v="0"/>
    <s v="Arrendamiento de inmueble para el funcionamiento de la sede de la Dirección Seccional de Impuestos y Aduanas de Buenaventura"/>
    <s v="Arrendamiento"/>
    <x v="0"/>
    <s v="N/A"/>
    <s v="Dirección Secc de Impuestos y Aduanas de Buenaventura"/>
    <x v="9"/>
    <x v="1"/>
    <s v="Dirección Seccional de Impuestos y Aduanas de Buenaventura"/>
    <n v="135201202"/>
    <s v="Miguel Angel Ardila Parra"/>
    <s v="Director Seccional"/>
    <s v="mardilap@dian.gov.co"/>
    <n v="2978799"/>
    <s v="Pendiente"/>
    <s v="Primera"/>
    <d v="2023-12-07T00:00:00"/>
    <d v="2024-01-02T00:00:00"/>
    <d v="2024-01-02T00:00:00"/>
    <d v="2024-01-02T00:00:00"/>
    <n v="26"/>
    <n v="0"/>
    <n v="26"/>
    <s v="N/A"/>
    <s v="N/A"/>
    <s v="13-10-00-035"/>
  </r>
  <r>
    <n v="348"/>
    <n v="72102100"/>
    <s v="Control de plagas"/>
    <s v="Febrero"/>
    <n v="289"/>
    <x v="3"/>
    <s v="Nación"/>
    <n v="30000000"/>
    <n v="30000000"/>
    <s v="No"/>
    <s v="N/A"/>
    <n v="0"/>
    <s v="Servicio integral de fumigación y control de plagas para las diferentes sedes de la Dirección Seccional de Impuestos y Aduanas de Buenaventura."/>
    <s v="Prestación de servicios"/>
    <x v="0"/>
    <s v="N/A"/>
    <s v="Dirección Secc de Impuestos y Aduanas de Buenaventura"/>
    <x v="9"/>
    <x v="1"/>
    <s v="Dirección Seccional de Impuestos y Aduanas de Buenaventura"/>
    <n v="135201202"/>
    <s v="Miguel Angel Ardila Parra"/>
    <s v="Director Seccional"/>
    <s v="mardilap@dian.gov.co"/>
    <n v="2978799"/>
    <s v="Pendiente"/>
    <s v="Segunda"/>
    <d v="2024-02-05T00:00:00"/>
    <d v="2024-02-15T00:00:00"/>
    <d v="2024-03-13T00:00:00"/>
    <d v="2024-03-13T00:00:00"/>
    <n v="10"/>
    <n v="27"/>
    <n v="37"/>
    <s v="N/A"/>
    <s v="N/A"/>
    <s v="13-10-00-035"/>
  </r>
  <r>
    <n v="349"/>
    <n v="46171514"/>
    <s v="Cadenas de seguridad o accesorios"/>
    <s v="Julio"/>
    <n v="60"/>
    <x v="3"/>
    <s v="Nación"/>
    <n v="4000000"/>
    <n v="4000000"/>
    <s v="No"/>
    <s v="N/A"/>
    <n v="0"/>
    <s v="Compra de precintos para la Dirección Seccional de Impuestos y Aduanas de Buenaventura."/>
    <s v="Compraventa"/>
    <x v="0"/>
    <s v="N/A"/>
    <s v="Dirección Secc de Impuestos y Aduanas de Buenaventura"/>
    <x v="9"/>
    <x v="1"/>
    <s v="Dirección Seccional de Impuestos y Aduanas de Buenaventura"/>
    <n v="135201202"/>
    <s v="Miguel Angel Ardila Parra"/>
    <s v="Director Seccional"/>
    <s v="mardilap@dian.gov.co"/>
    <n v="2978799"/>
    <s v="Pendiente"/>
    <s v="Segunda"/>
    <d v="2024-07-02T00:00:00"/>
    <d v="2024-07-12T00:00:00"/>
    <d v="2024-08-08T00:00:00"/>
    <d v="2024-08-08T00:00:00"/>
    <n v="10"/>
    <n v="27"/>
    <n v="37"/>
    <s v="N/A"/>
    <s v="N/A"/>
    <s v="13-10-00-035"/>
  </r>
  <r>
    <n v="350"/>
    <n v="80131500"/>
    <s v="Alquiler y arrendamiento de propiedades o edificaciones"/>
    <s v="Enero"/>
    <n v="360"/>
    <x v="0"/>
    <s v="Nación"/>
    <n v="2736000"/>
    <n v="2736000"/>
    <s v="No"/>
    <s v="N/A"/>
    <n v="0"/>
    <s v="Arrendamiento de parqueadero para el vehículo de la Dirección Seccional de Impuestos y Aduanas de Florencia"/>
    <s v="Prestación de servicios"/>
    <x v="0"/>
    <s v="N/A"/>
    <s v="Dirección Secc de Impuestos y Aduanas de Florencia"/>
    <x v="9"/>
    <x v="1"/>
    <s v="Dirección Seccional de Impuestos y Aduanas de Florencia"/>
    <n v="128201202"/>
    <s v="Hernando Vasquez Villarruel"/>
    <s v="Director Seccional"/>
    <s v="hvasquezv@dian.gov.co"/>
    <n v="3182886697"/>
    <s v="Pendiente"/>
    <s v="Primera"/>
    <d v="2024-01-02T00:00:00"/>
    <d v="2024-01-02T00:00:00"/>
    <d v="2024-01-02T00:00:00"/>
    <d v="2024-01-02T00:00:00"/>
    <n v="0"/>
    <n v="0"/>
    <n v="0"/>
    <s v="N/A"/>
    <s v="N/A"/>
    <s v="13-10-00-028"/>
  </r>
  <r>
    <n v="351"/>
    <n v="39121700"/>
    <s v="Ferretería eléctrica y suministros"/>
    <s v="Enero"/>
    <n v="285"/>
    <x v="3"/>
    <s v="Nación"/>
    <n v="6000000"/>
    <n v="6000000"/>
    <s v="No"/>
    <s v="N/A"/>
    <n v="0"/>
    <s v="Suministro de materiales eléctricos, hidrosanitarios, ferretería, insumos y artículos para el funcionamiento y mantenimiento de la Dirección Seccional de Impuestos y Aduanas de Florencia"/>
    <s v="Suministro"/>
    <x v="0"/>
    <s v="N/A"/>
    <s v="Dirección Secc de Impuestos y Aduanas de Florencia"/>
    <x v="9"/>
    <x v="1"/>
    <s v="Dirección Seccional de Impuestos y Aduanas de Florencia"/>
    <n v="128201202"/>
    <s v="Hernando Vasquez Villarruel"/>
    <s v="Director Seccional"/>
    <s v="hvasquezv@dian.gov.co"/>
    <n v="3182886697"/>
    <s v="Pendiente"/>
    <s v="Cuarta"/>
    <d v="2024-01-17T00:00:00"/>
    <d v="2024-01-22T00:00:00"/>
    <d v="2024-01-22T00:00:00"/>
    <d v="2024-01-22T00:00:00"/>
    <n v="5"/>
    <n v="0"/>
    <n v="5"/>
    <s v="N/A"/>
    <s v="N/A"/>
    <s v="13-10-00-028"/>
  </r>
  <r>
    <n v="352"/>
    <n v="78181500"/>
    <s v="Servicios de mantenimiento y reparación de vehículos"/>
    <s v="Febrero"/>
    <n v="285"/>
    <x v="3"/>
    <s v="Nación"/>
    <n v="3500000"/>
    <n v="3500000"/>
    <s v="No"/>
    <s v="N/A"/>
    <n v="0"/>
    <s v="Mantenimiento preventivo y/o correctivo con suministro de repuestos nuevos y originales, previa aprobación de la UAE-DIAN, para los vehículos asignados para el funcionamiento de la Dirección Seccional de Impuestos y Aduanas de Florencia"/>
    <s v="Prestación de servicios"/>
    <x v="0"/>
    <s v="N/A"/>
    <s v="Dirección Secc de Impuestos y Aduanas de Florencia"/>
    <x v="9"/>
    <x v="1"/>
    <s v="Dirección Seccional de Impuestos y Aduanas de Florencia"/>
    <n v="128201202"/>
    <s v="Hernando Vasquez Villarruel"/>
    <s v="Director Seccional"/>
    <s v="hvasquezv@dian.gov.co"/>
    <n v="3182886697"/>
    <s v="Pendiente"/>
    <s v="Primera"/>
    <d v="2024-02-01T00:00:00"/>
    <d v="2024-02-05T00:00:00"/>
    <d v="2024-02-27T00:00:00"/>
    <d v="2024-02-27T00:00:00"/>
    <n v="4"/>
    <n v="22"/>
    <n v="26"/>
    <s v="N/A"/>
    <s v="N/A"/>
    <s v="13-10-00-028"/>
  </r>
  <r>
    <n v="353"/>
    <n v="15101500"/>
    <s v="Petróleo y Destilados"/>
    <s v="Febrero"/>
    <n v="271"/>
    <x v="3"/>
    <s v="Nación"/>
    <n v="1500000"/>
    <n v="1500000"/>
    <s v="No"/>
    <s v="N/A"/>
    <n v="0"/>
    <s v="Suministro de combustible para el vehículo y planta eléctrica de la Dirección Seccional de Impuestos y Aduanas de Florencia"/>
    <s v="Suministro"/>
    <x v="0"/>
    <s v="N/A"/>
    <s v="Dirección Secc de Impuestos y Aduanas de Florencia"/>
    <x v="9"/>
    <x v="1"/>
    <s v="Dirección Seccional de Impuestos y Aduanas de Florencia"/>
    <n v="128201202"/>
    <s v="Hernando Vasquez Villarruel"/>
    <s v="Director Seccional"/>
    <s v="hvasquezv@dian.gov.co"/>
    <n v="3182886697"/>
    <s v="Pendiente"/>
    <s v="Segunda"/>
    <d v="2024-02-12T00:00:00"/>
    <d v="2024-02-16T00:00:00"/>
    <d v="2024-03-11T00:00:00"/>
    <d v="2024-03-11T00:00:00"/>
    <n v="4"/>
    <n v="24"/>
    <n v="28"/>
    <s v="N/A"/>
    <s v="N/A"/>
    <s v="13-10-00-028"/>
  </r>
  <r>
    <n v="354"/>
    <n v="72102100"/>
    <s v="Control de plagas"/>
    <s v="Marzo"/>
    <n v="240"/>
    <x v="3"/>
    <s v="Nación"/>
    <n v="3600000"/>
    <n v="3600000"/>
    <s v="No"/>
    <s v="N/A"/>
    <n v="0"/>
    <s v="Servicio integral de fumigación y control de plagas para la Dirección Seccional de Impuestos y Aduanas de Florencia"/>
    <s v="Prestación de servicios"/>
    <x v="0"/>
    <s v="N/A"/>
    <s v="Dirección Secc de Impuestos y Aduanas de Florencia"/>
    <x v="9"/>
    <x v="1"/>
    <s v="Dirección Seccional de Impuestos y Aduanas de Florencia"/>
    <n v="128201202"/>
    <s v="Hernando Vasquez Villarruel"/>
    <s v="Director Seccional"/>
    <s v="hvasquezv@dian.gov.co"/>
    <n v="3182886697"/>
    <s v="Pendiente"/>
    <s v="Tercera"/>
    <d v="2024-03-13T00:00:00"/>
    <d v="2024-03-20T00:00:00"/>
    <d v="2024-04-16T00:00:00"/>
    <d v="2024-04-16T00:00:00"/>
    <n v="7"/>
    <n v="27"/>
    <n v="34"/>
    <s v="N/A"/>
    <s v="N/A"/>
    <s v="13-10-00-028"/>
  </r>
  <r>
    <n v="355"/>
    <s v="72101509;72154022"/>
    <s v="Servicios de mantenimiento o administración de estaciones de bombeo"/>
    <s v="Abril"/>
    <n v="210"/>
    <x v="3"/>
    <s v="Nación"/>
    <n v="3000000"/>
    <n v="3000000"/>
    <s v="No"/>
    <s v="N/A"/>
    <n v="0"/>
    <s v="Mantenimiento preventivo y/o correctivo para las motobombas de la dirección seccional de impuestos y aduanas de Florencia"/>
    <s v="Prestación de servicios"/>
    <x v="0"/>
    <s v="N/A"/>
    <s v="Dirección Secc de Impuestos y Aduanas de Florencia"/>
    <x v="9"/>
    <x v="1"/>
    <s v="Dirección Seccional de Impuestos y Aduanas de Florencia"/>
    <n v="128201202"/>
    <s v="Hernando Vasquez Villarruel"/>
    <s v="Director Seccional"/>
    <s v="hvasquezv@dian.gov.co"/>
    <n v="3182886697"/>
    <s v="Pendiente"/>
    <s v="Cuarta"/>
    <d v="2024-04-17T00:00:00"/>
    <d v="2024-04-23T00:00:00"/>
    <d v="2024-05-17T00:00:00"/>
    <d v="2024-05-17T00:00:00"/>
    <n v="6"/>
    <n v="24"/>
    <n v="30"/>
    <s v="N/A"/>
    <s v="N/A"/>
    <s v="13-10-00-028"/>
  </r>
  <r>
    <n v="356"/>
    <n v="80131500"/>
    <s v="Alquiler y arrendamiento de propiedades o edificaciones"/>
    <s v="Enero"/>
    <n v="365"/>
    <x v="0"/>
    <s v="Nación"/>
    <n v="126643368"/>
    <n v="126643368"/>
    <s v="No"/>
    <s v="N/A"/>
    <n v="0"/>
    <s v="Arrendamiento de un inmueble para el funcionamiento del Archivo de la Dirección Seccional de Impuestos y Aduanas de Girardot"/>
    <s v="Arrendamiento"/>
    <x v="0"/>
    <s v="N/A"/>
    <s v="Dirección Secc de Impuestos y Aduanas de Girardot"/>
    <x v="9"/>
    <x v="1"/>
    <s v="Dirección Seccional de Impuestos y Aduanas de Girardot"/>
    <n v="108201202"/>
    <s v="Vilma Garcia Santos"/>
    <s v="Directora Seccional"/>
    <s v="vgarcias@dian.gov.co"/>
    <n v="8889450"/>
    <s v="Pendiente"/>
    <s v="Primera"/>
    <d v="2023-12-15T00:00:00"/>
    <d v="2024-01-02T00:00:00"/>
    <d v="2024-01-02T00:00:00"/>
    <d v="2024-01-02T00:00:00"/>
    <n v="18"/>
    <n v="0"/>
    <n v="18"/>
    <s v="N/A"/>
    <s v="N/A"/>
    <s v="13-10-00-008"/>
  </r>
  <r>
    <n v="357"/>
    <n v="15101500"/>
    <s v="Petróleo y Destilados"/>
    <s v="Enero"/>
    <n v="328"/>
    <x v="3"/>
    <s v="Nación"/>
    <n v="2500000"/>
    <n v="2500000"/>
    <s v="No"/>
    <s v="N/A"/>
    <n v="0"/>
    <s v="Suministro de Combustible para los vehículos de la Dirección Seccional de_x000a_Impuestos y Aduanas de Girardot"/>
    <s v="Suministro"/>
    <x v="0"/>
    <s v="N/A"/>
    <s v="Dirección Secc de Impuestos y Aduanas de Girardot"/>
    <x v="9"/>
    <x v="1"/>
    <s v="Dirección Seccional de Impuestos y Aduanas de Girardot"/>
    <n v="108201202"/>
    <s v="Vilma Garcia Santos"/>
    <s v="Directora Seccional"/>
    <s v="vgarcias@dian.gov.co"/>
    <n v="8889450"/>
    <s v="Pendiente"/>
    <s v="Cuarta"/>
    <d v="2024-01-19T00:00:00"/>
    <d v="2024-01-25T00:00:00"/>
    <d v="2024-02-06T00:00:00"/>
    <d v="2024-02-09T00:00:00"/>
    <n v="6"/>
    <n v="12"/>
    <n v="18"/>
    <s v="N/A"/>
    <s v="N/A"/>
    <s v="13-10-00-008"/>
  </r>
  <r>
    <n v="358"/>
    <n v="78181500"/>
    <s v="Servicios de mantenimiento y reparación de vehículos"/>
    <s v="Febrero"/>
    <n v="296"/>
    <x v="3"/>
    <s v="Nación"/>
    <n v="6500000"/>
    <n v="6500000"/>
    <s v="No"/>
    <s v="N/A"/>
    <n v="0"/>
    <s v="Mantenimiento preventivo y/o correctivo con inclusión de repuestos y accesorios para los vehículos de la Dirección Seccional de Impuestos y Aduanas de Girardot"/>
    <s v="Prestación de servicios"/>
    <x v="0"/>
    <s v="N/A"/>
    <s v="Dirección Secc de Impuestos y Aduanas de Girardot"/>
    <x v="9"/>
    <x v="1"/>
    <s v="Dirección Seccional de Impuestos y Aduanas de Girardot"/>
    <n v="108201202"/>
    <s v="Vilma Garcia Santos"/>
    <s v="Directora Seccional"/>
    <s v="vgarcias@dian.gov.co"/>
    <n v="8889450"/>
    <s v="Pendiente"/>
    <s v="Tercera"/>
    <d v="2024-02-09T00:00:00"/>
    <d v="2024-02-22T00:00:00"/>
    <d v="2024-03-08T00:00:00"/>
    <d v="2024-03-13T00:00:00"/>
    <n v="13"/>
    <n v="15"/>
    <n v="28"/>
    <s v="N/A"/>
    <s v="N/A"/>
    <s v="13-10-00-008"/>
  </r>
  <r>
    <n v="359"/>
    <n v="72102905"/>
    <s v="Mantenimiento de terrenos exteriores"/>
    <s v="Febrero"/>
    <n v="311"/>
    <x v="3"/>
    <s v="Nación"/>
    <n v="3000000"/>
    <n v="3000000"/>
    <s v="No"/>
    <s v="N/A"/>
    <n v="0"/>
    <s v="Servicio de mantenimiento, poda y limpieza a todo costo del lote adjudicado en dación en pago a cargo de la dirección seccional de Impuestos y Aduanas de Girardot"/>
    <s v="Prestación de servicios"/>
    <x v="0"/>
    <s v="N/A"/>
    <s v="Dirección Secc de Impuestos y Aduanas de Girardot"/>
    <x v="9"/>
    <x v="1"/>
    <s v="Dirección Seccional de Impuestos y Aduanas de Girardot"/>
    <n v="108201202"/>
    <s v="Vilma Garcia Santos"/>
    <s v="Directora Seccional"/>
    <s v="vgarcias@dian.gov.co"/>
    <n v="8889450"/>
    <s v="Pendiente"/>
    <s v="Primera"/>
    <d v="2024-01-30T00:00:00"/>
    <d v="2024-02-09T00:00:00"/>
    <d v="2024-02-20T00:00:00"/>
    <d v="2024-02-23T00:00:00"/>
    <n v="10"/>
    <n v="11"/>
    <n v="21"/>
    <s v="N/A"/>
    <s v="N/A"/>
    <s v="13-10-00-008"/>
  </r>
  <r>
    <n v="360"/>
    <n v="39121700"/>
    <s v="Ferretería eléctrica y suministros"/>
    <s v="Marzo"/>
    <n v="300"/>
    <x v="3"/>
    <s v="Nación"/>
    <n v="3500000"/>
    <n v="3500000"/>
    <s v="No"/>
    <s v="N/A"/>
    <n v="0"/>
    <s v="Suministro de materiales eléctricos, hidrosanitarios, ferretería, insumos y artículos para el funcionamiento y mantenimiento de la Dirección Seccional de Impuestos y Aduanas de Girardot"/>
    <s v="Suministro"/>
    <x v="0"/>
    <s v="N/A"/>
    <s v="Dirección Secc de Impuestos y Aduanas de Girardot"/>
    <x v="9"/>
    <x v="1"/>
    <s v="Dirección Seccional de Impuestos y Aduanas de Girardot"/>
    <n v="108201202"/>
    <s v="Vilma Garcia Santos"/>
    <s v="Directora Seccional"/>
    <s v="vgarcias@dian.gov.co"/>
    <n v="8889450"/>
    <s v="Pendiente"/>
    <s v="Segunda"/>
    <d v="2024-03-08T00:00:00"/>
    <d v="2024-03-15T00:00:00"/>
    <d v="2024-04-01T00:00:00"/>
    <d v="2024-04-04T00:00:00"/>
    <n v="7"/>
    <n v="17"/>
    <n v="24"/>
    <s v="N/A"/>
    <s v="N/A"/>
    <s v="13-10-00-008"/>
  </r>
  <r>
    <n v="361"/>
    <n v="70171704"/>
    <s v="Servicio de Mantenimiento o administración de estaciones de bombeo"/>
    <s v="Marzo"/>
    <n v="275"/>
    <x v="3"/>
    <s v="Nación"/>
    <n v="6000000"/>
    <n v="6000000"/>
    <s v="No"/>
    <s v="N/A"/>
    <n v="0"/>
    <s v="mantenimiento preventivo y/o correctivo con inclusión de repuestos para las motobombas de la dirección seccional de impuestos y aduanas de Girardot"/>
    <s v="Prestación de servicios"/>
    <x v="0"/>
    <s v="N/A"/>
    <s v="Dirección Secc de Impuestos y Aduanas de Girardot"/>
    <x v="9"/>
    <x v="1"/>
    <s v="Dirección Seccional de Impuestos y Aduanas de Girardot"/>
    <n v="108201202"/>
    <s v="Vilma Garcia Santos"/>
    <s v="Directora Seccional"/>
    <s v="vgarcias@dian.gov.co"/>
    <n v="8889450"/>
    <s v="Pendiente"/>
    <s v="Tercera"/>
    <d v="2024-03-06T00:00:00"/>
    <d v="2024-03-20T00:00:00"/>
    <d v="2024-04-04T00:00:00"/>
    <d v="2024-04-09T00:00:00"/>
    <n v="14"/>
    <n v="15"/>
    <n v="29"/>
    <s v="N/A"/>
    <s v="N/A"/>
    <s v="13-10-00-008"/>
  </r>
  <r>
    <n v="362"/>
    <n v="80131500"/>
    <s v="Alquiler y arrendamiento de propiedades o edificaciones"/>
    <s v="Enero"/>
    <n v="365"/>
    <x v="0"/>
    <s v="Nación"/>
    <n v="160000000"/>
    <n v="160000000"/>
    <s v="No"/>
    <s v="N/A"/>
    <n v="0"/>
    <s v="Arrendamiento de un inmueble,  así como las áreas comunes, los usos conexos y servicios públicos necesarios para el normal funcionamiento de la sede del archivo central, así como espacios de parqueaderos cubiertos y señalizados para el parque automotor de la Dirección Seccional de Impuestos y Aduanas de Ibagué"/>
    <s v="Arrendamiento"/>
    <x v="0"/>
    <s v="N/A"/>
    <s v="Dirección Secc de Impuestos y Aduanas de Ibagué"/>
    <x v="9"/>
    <x v="1"/>
    <s v="Dirección Seccional de Impuestos y Aduanas de Ibagué"/>
    <n v="109201202"/>
    <s v="Miguel Ángel Marentes Sarmiento"/>
    <s v="Director Seccional"/>
    <s v="mmarentess@dian.gov.co"/>
    <s v="2771122 991001 "/>
    <s v="Pendiente"/>
    <s v="Primera"/>
    <d v="2023-12-01T00:00:00"/>
    <d v="2024-01-02T00:00:00"/>
    <d v="2024-01-02T00:00:00"/>
    <d v="2024-01-02T00:00:00"/>
    <n v="32"/>
    <n v="0"/>
    <n v="32"/>
    <s v="N/A"/>
    <s v="N/A"/>
    <s v="13-10-00-009"/>
  </r>
  <r>
    <n v="363"/>
    <n v="15101500"/>
    <s v="Petróleo y Destilados"/>
    <s v="Enero"/>
    <n v="350"/>
    <x v="3"/>
    <s v="Nación"/>
    <n v="10000000"/>
    <n v="10000000"/>
    <s v="No"/>
    <s v="N/A"/>
    <n v="0"/>
    <s v="Suministro de combustible para los vehículos y la planta eléctrica de la Dirección Seccional de Impuestos y Aduanas de Ibagué"/>
    <s v="Suministro"/>
    <x v="0"/>
    <s v="N/A"/>
    <s v="Dirección Secc de Impuestos y Aduanas de Ibagué"/>
    <x v="9"/>
    <x v="1"/>
    <s v="Dirección Seccional de Impuestos y Aduanas de Ibagué"/>
    <n v="109201202"/>
    <s v="Miguel Ángel Marentes Sarmiento"/>
    <s v="Director Seccional"/>
    <s v="mmarentess@dian.gov.co"/>
    <s v="2771122 991001 "/>
    <s v="Pendiente"/>
    <s v="Segunda"/>
    <d v="2024-01-03T00:00:00"/>
    <d v="2024-01-09T00:00:00"/>
    <d v="2024-01-26T00:00:00"/>
    <d v="2024-01-29T00:00:00"/>
    <n v="6"/>
    <n v="17"/>
    <n v="23"/>
    <s v="N/A"/>
    <s v="N/A"/>
    <s v="13-10-00-009"/>
  </r>
  <r>
    <n v="364"/>
    <n v="78181500"/>
    <s v="Servicios de mantenimiento y reparación de vehículos"/>
    <s v="Enero"/>
    <n v="350"/>
    <x v="3"/>
    <s v="Nación"/>
    <n v="25000000"/>
    <n v="25000000"/>
    <s v="No"/>
    <s v="N/A"/>
    <n v="0"/>
    <s v="Mantenimiento preventivo y correctivo con suministro de repuesto nuevos y originales, para los vehículos de la Dirección Seccional de Impuestos y Aduanas de Ibagué."/>
    <s v="Prestación de servicios"/>
    <x v="0"/>
    <s v="N/A"/>
    <s v="Dirección Secc de Impuestos y Aduanas de Ibagué"/>
    <x v="9"/>
    <x v="1"/>
    <s v="Dirección Seccional de Impuestos y Aduanas de Ibagué"/>
    <n v="109201202"/>
    <s v="Miguel Ángel Marentes Sarmiento"/>
    <s v="Director Seccional"/>
    <s v="mmarentess@dian.gov.co"/>
    <s v="2771122 991001 "/>
    <s v="Pendiente"/>
    <s v="Tercera"/>
    <d v="2024-01-10T00:00:00"/>
    <d v="2024-01-15T00:00:00"/>
    <d v="2024-02-08T00:00:00"/>
    <d v="2024-02-09T00:00:00"/>
    <n v="5"/>
    <n v="24"/>
    <n v="29"/>
    <s v="N/A"/>
    <s v="N/A"/>
    <s v="13-10-00-009"/>
  </r>
  <r>
    <n v="365"/>
    <s v="72154022;72154055"/>
    <s v="Servicios de mantenimiento y reparación de estaciones y Servicio de Limpieza de Tanques"/>
    <s v="Enero"/>
    <n v="350"/>
    <x v="3"/>
    <s v="Nación"/>
    <n v="9000000"/>
    <n v="9000000"/>
    <s v="No"/>
    <s v="N/A"/>
    <n v="0"/>
    <s v="Mantenimiento preventivo y/o correctivo con suministro de repuestos nuevos y originales, para los equipos hidráulicos, los fluxómetros y, lavado y desinfección de los tanques de agua potable de la Dirección Seccional de Impuestos y Aduanas de Ibagué."/>
    <s v="Prestación de servicios"/>
    <x v="0"/>
    <s v="N/A"/>
    <s v="Dirección Secc de Impuestos y Aduanas de Ibagué"/>
    <x v="9"/>
    <x v="1"/>
    <s v="Dirección Seccional de Impuestos y Aduanas de Ibagué"/>
    <n v="109201202"/>
    <s v="Miguel Ángel Marentes Sarmiento"/>
    <s v="Director Seccional"/>
    <s v="mmarentess@dian.gov.co"/>
    <s v="2771122 991001 "/>
    <s v="Pendiente"/>
    <s v="Cuarta"/>
    <d v="2024-01-15T00:00:00"/>
    <d v="2024-01-22T00:00:00"/>
    <d v="2024-02-13T00:00:00"/>
    <d v="2024-02-16T00:00:00"/>
    <n v="7"/>
    <n v="22"/>
    <n v="29"/>
    <s v="N/A"/>
    <s v="N/A"/>
    <s v="13-10-00-009"/>
  </r>
  <r>
    <n v="366"/>
    <n v="39121700"/>
    <s v="Ferretería eléctrica y suministros"/>
    <s v="Febrero"/>
    <n v="320"/>
    <x v="3"/>
    <s v="Nación"/>
    <n v="9000000"/>
    <n v="9000000"/>
    <s v="No"/>
    <s v="N/A"/>
    <n v="0"/>
    <s v="Suministro de materiales eléctricos, hidrosanitarios, ferretería, insumos y artículos para el funcionamiento y mantenimiento de la Dirección Seccional de Impuestos de Aduanas de Ibagué."/>
    <s v="Suministro"/>
    <x v="0"/>
    <s v="N/A"/>
    <s v="Dirección Secc de Impuestos y Aduanas de Ibagué"/>
    <x v="9"/>
    <x v="1"/>
    <s v="Dirección Seccional de Impuestos y Aduanas de Ibagué"/>
    <n v="109201202"/>
    <s v="Miguel Ángel Marentes Sarmiento"/>
    <s v="Director Seccional"/>
    <s v="mmarentess@dian.gov.co"/>
    <s v="2771122 991001 "/>
    <s v="Pendiente"/>
    <s v="Segunda"/>
    <d v="2024-02-05T00:00:00"/>
    <d v="2024-02-12T00:00:00"/>
    <d v="2024-03-05T00:00:00"/>
    <d v="2024-03-08T00:00:00"/>
    <n v="7"/>
    <n v="22"/>
    <n v="29"/>
    <s v="N/A"/>
    <s v="N/A"/>
    <s v="13-10-00-009"/>
  </r>
  <r>
    <n v="367"/>
    <n v="72153600"/>
    <s v="Servicios de terminado interior, dotación y remodelación"/>
    <s v="Marzo"/>
    <n v="290"/>
    <x v="3"/>
    <s v="Nación"/>
    <n v="4500000"/>
    <n v="4500000"/>
    <s v="No"/>
    <s v="N/A"/>
    <n v="0"/>
    <s v="Mantenimiento de Mobiliario de oficina de la Dirección Seccional de Impuestos y Aduanas de Ibagué."/>
    <s v="Prestación de servicios"/>
    <x v="0"/>
    <s v="N/A"/>
    <s v="Dirección Secc de Impuestos y Aduanas de Ibagué"/>
    <x v="9"/>
    <x v="1"/>
    <s v="Dirección Seccional de Impuestos y Aduanas de Ibagué"/>
    <n v="109201202"/>
    <s v="Miguel Ángel Marentes Sarmiento"/>
    <s v="Director Seccional"/>
    <s v="mmarentess@dian.gov.co"/>
    <s v="2771122 991001 "/>
    <s v="Pendiente"/>
    <s v="Tercera"/>
    <d v="2024-03-14T00:00:00"/>
    <d v="2024-03-21T00:00:00"/>
    <d v="2024-04-17T00:00:00"/>
    <d v="2024-04-19T00:00:00"/>
    <n v="7"/>
    <n v="27"/>
    <n v="34"/>
    <s v="N/A"/>
    <s v="N/A"/>
    <s v="13-10-00-009"/>
  </r>
  <r>
    <n v="368"/>
    <n v="72102100"/>
    <s v="Control de plagas"/>
    <s v="Marzo"/>
    <n v="290"/>
    <x v="3"/>
    <s v="Nación"/>
    <n v="6000000"/>
    <n v="6000000"/>
    <s v="No"/>
    <s v="N/A"/>
    <n v="0"/>
    <s v="Servicio integral de fumigación y control de plagas para la Dirección Seccional de Impuestos y Aduanas de Ibagué."/>
    <s v="Prestación de servicios"/>
    <x v="0"/>
    <s v="N/A"/>
    <s v="Dirección Secc de Impuestos y Aduanas de Ibagué"/>
    <x v="9"/>
    <x v="1"/>
    <s v="Dirección Seccional de Impuestos y Aduanas de Ibagué"/>
    <n v="109201202"/>
    <s v="Miguel Ángel Marentes Sarmiento"/>
    <s v="Director Seccional"/>
    <s v="mmarentess@dian.gov.co"/>
    <s v="2771122 991001 "/>
    <s v="Pendiente"/>
    <s v="Primera"/>
    <d v="2024-02-26T00:00:00"/>
    <d v="2024-03-01T00:00:00"/>
    <d v="2024-03-22T00:00:00"/>
    <d v="2024-03-27T00:00:00"/>
    <n v="4"/>
    <n v="21"/>
    <n v="25"/>
    <s v="N/A"/>
    <s v="N/A"/>
    <s v="13-10-00-009"/>
  </r>
  <r>
    <n v="369"/>
    <n v="80131500"/>
    <s v="Alquiler y arrendamiento de propiedades o edificaciones"/>
    <s v="Enero"/>
    <n v="365"/>
    <x v="0"/>
    <s v="Nación"/>
    <n v="61248000"/>
    <n v="61248000"/>
    <s v="No"/>
    <s v="N/A"/>
    <n v="0"/>
    <s v="Arrendamiento de local en la zona urbana de la ciudad de Ipiales, para el funcionamiento del Archivo Central de la Dirección Seccional de Impuestos y Aduanas de Ipiales."/>
    <s v="Arrendamiento"/>
    <x v="0"/>
    <s v="N/A"/>
    <s v="Dirección Secc de Impuestos y Aduanas de Ipiales"/>
    <x v="9"/>
    <x v="1"/>
    <s v="Dirección Seccional de Impuestos y Aduanas de Ipiales"/>
    <n v="137201202"/>
    <s v="Oswaldo Gaviria Bolaños"/>
    <s v="Director Seccional"/>
    <s v="ogaviriab@dian.gov.co"/>
    <n v="3182152307"/>
    <s v="Pendiente"/>
    <s v="Primera"/>
    <d v="2024-01-02T00:00:00"/>
    <d v="2024-01-02T00:00:00"/>
    <d v="2024-01-02T00:00:00"/>
    <d v="2024-01-02T00:00:00"/>
    <n v="0"/>
    <n v="0"/>
    <n v="0"/>
    <s v="N/A"/>
    <s v="N/A"/>
    <s v="13-10-00-037"/>
  </r>
  <r>
    <n v="370"/>
    <n v="80131500"/>
    <s v="Alquiler y arrendamiento de propiedades o edificaciones"/>
    <s v="Enero"/>
    <n v="365"/>
    <x v="0"/>
    <s v="Nación"/>
    <n v="324000000"/>
    <n v="324000000"/>
    <s v="No"/>
    <s v="N/A"/>
    <n v="0"/>
    <s v="Arrendamiento inmueble piso 7 Edificio Majestic en la zona urbana de la ciudad de Ipiales, para el funcionamiento de la nueva sede de la Dirección Seccional de Impuestos y Aduanas de Ipiales."/>
    <s v="Arrendamiento"/>
    <x v="0"/>
    <s v="N/A"/>
    <s v="Dirección Secc de Impuestos y Aduanas de Ipiales"/>
    <x v="9"/>
    <x v="1"/>
    <s v="Dirección Seccional de Impuestos y Aduanas de Ipiales"/>
    <n v="137201202"/>
    <s v="Oswaldo Gaviria Bolaños"/>
    <s v="Director Seccional"/>
    <s v="ogaviriab@dian.gov.co"/>
    <n v="3182152307"/>
    <s v="Pendiente"/>
    <s v="Quinta"/>
    <d v="2024-01-23T00:00:00"/>
    <d v="2024-01-29T00:00:00"/>
    <d v="2024-02-01T00:00:00"/>
    <d v="2024-02-01T00:00:00"/>
    <n v="6"/>
    <n v="3"/>
    <n v="9"/>
    <s v="N/A"/>
    <s v="N/A"/>
    <s v="13-10-00-037"/>
  </r>
  <r>
    <n v="371"/>
    <n v="15101500"/>
    <s v="Petróleo y Destilados"/>
    <s v="Marzo"/>
    <n v="300"/>
    <x v="3"/>
    <s v="Nación"/>
    <n v="10000000"/>
    <n v="10000000"/>
    <s v="No"/>
    <s v="N/A"/>
    <n v="0"/>
    <s v="Suministro de combustible para la Dirección Seccional de Impuestos y Aduanas de Ipiales."/>
    <s v="Suministro"/>
    <x v="0"/>
    <s v="N/A"/>
    <s v="Dirección Secc de Impuestos y Aduanas de Ipiales"/>
    <x v="9"/>
    <x v="1"/>
    <s v="Dirección Seccional de Impuestos y Aduanas de Ipiales"/>
    <n v="137201202"/>
    <s v="Oswaldo Gaviria Bolaños"/>
    <s v="Director Seccional"/>
    <s v="ogaviriab@dian.gov.co"/>
    <n v="3182152307"/>
    <s v="Pendiente"/>
    <s v="Primera"/>
    <d v="2024-02-26T00:00:00"/>
    <d v="2024-03-04T00:00:00"/>
    <d v="2024-03-13T00:00:00"/>
    <d v="2024-03-16T00:00:00"/>
    <n v="7"/>
    <n v="9"/>
    <n v="16"/>
    <s v="N/A"/>
    <s v="N/A"/>
    <s v="13-10-00-037"/>
  </r>
  <r>
    <n v="372"/>
    <n v="78181500"/>
    <s v="Servicios de mantenimiento y reparación de vehículos"/>
    <s v="Marzo"/>
    <n v="270"/>
    <x v="3"/>
    <s v="Nación"/>
    <n v="25120000"/>
    <n v="25120000"/>
    <s v="No"/>
    <s v="N/A"/>
    <n v="0"/>
    <s v="Mantenimiento preventivo y/o correctivo con suministro de repuestos nuevos y originales, previa aprobación de la UAE-DIAN, para los vehículos asignados para el funcionamiento de la Dirección Seccional de Impuestos y Aduanas de Ipiales."/>
    <s v="Prestación de servicios"/>
    <x v="0"/>
    <s v="N/A"/>
    <s v="Dirección Secc de Impuestos y Aduanas de Ipiales"/>
    <x v="9"/>
    <x v="1"/>
    <s v="Dirección Seccional de Impuestos y Aduanas de Ipiales"/>
    <n v="137201202"/>
    <s v="Oswaldo Gaviria Bolaños"/>
    <s v="Director Seccional"/>
    <s v="ogaviriab@dian.gov.co"/>
    <n v="3182152307"/>
    <s v="Pendiente"/>
    <s v="Segunda"/>
    <d v="2024-03-11T00:00:00"/>
    <d v="2024-03-13T00:00:00"/>
    <d v="2024-03-22T00:00:00"/>
    <d v="2024-03-26T00:00:00"/>
    <n v="2"/>
    <n v="9"/>
    <n v="11"/>
    <s v="N/A"/>
    <s v="N/A"/>
    <s v="13-10-00-037"/>
  </r>
  <r>
    <n v="373"/>
    <n v="72102100"/>
    <s v="Control de plagas"/>
    <s v="Abril"/>
    <n v="270"/>
    <x v="3"/>
    <s v="Nación"/>
    <n v="3500000"/>
    <n v="3500000"/>
    <s v="No"/>
    <s v="N/A"/>
    <n v="0"/>
    <s v="Servicio integral de fumigación y control de plagas para las sedes de la DIAN, punto de control Puente Internacional Rumichaca y archivo central"/>
    <s v="Prestación de servicios"/>
    <x v="0"/>
    <s v="N/A"/>
    <s v="Dirección Secc de Impuestos y Aduanas de Ipiales"/>
    <x v="9"/>
    <x v="1"/>
    <s v="Dirección Seccional de Impuestos y Aduanas de Ipiales"/>
    <n v="137201202"/>
    <s v="Oswaldo Gaviria Bolaños"/>
    <s v="Director Seccional"/>
    <s v="ogaviriab@dian.gov.co"/>
    <n v="3182152307"/>
    <s v="Pendiente"/>
    <s v="Primera"/>
    <d v="2024-04-01T00:00:00"/>
    <d v="2024-04-05T00:00:00"/>
    <d v="2024-04-15T00:00:00"/>
    <d v="2024-04-18T00:00:00"/>
    <n v="4"/>
    <n v="10"/>
    <n v="14"/>
    <s v="N/A"/>
    <s v="N/A"/>
    <s v="13-10-00-037"/>
  </r>
  <r>
    <n v="374"/>
    <n v="39121700"/>
    <s v="Ferretería eléctrica y suministros"/>
    <s v="Mayo"/>
    <n v="240"/>
    <x v="3"/>
    <s v="Nación"/>
    <n v="5000000"/>
    <n v="5000000"/>
    <s v="No"/>
    <s v="N/A"/>
    <n v="0"/>
    <s v="Suministro de materiales eléctricos, hidrosanitarios, ferretería, insumos y artículos para el funcionamiento y mantenimiento de la Dirección Seccional de Impuestos y Aduanas de Ipiales."/>
    <s v="Suministro"/>
    <x v="0"/>
    <s v="N/A"/>
    <s v="Dirección Secc de Impuestos y Aduanas de Ipiales"/>
    <x v="9"/>
    <x v="1"/>
    <s v="Dirección Seccional de Impuestos y Aduanas de Ipiales"/>
    <n v="137201202"/>
    <s v="Oswaldo Gaviria Bolaños"/>
    <s v="Director Seccional"/>
    <s v="ogaviriab@dian.gov.co"/>
    <n v="3182152307"/>
    <s v="Pendiente"/>
    <s v="Tercera"/>
    <d v="2024-05-06T00:00:00"/>
    <d v="2024-05-15T00:00:00"/>
    <d v="2024-05-27T00:00:00"/>
    <d v="2024-05-30T00:00:00"/>
    <n v="9"/>
    <n v="12"/>
    <n v="21"/>
    <s v="N/A"/>
    <s v="N/A"/>
    <s v="13-10-00-037"/>
  </r>
  <r>
    <n v="375"/>
    <n v="72154055"/>
    <s v="Servicio de limpieza de tanques"/>
    <s v="Febrero"/>
    <n v="270"/>
    <x v="3"/>
    <s v="Nación"/>
    <n v="4500000"/>
    <n v="4500000"/>
    <s v="No"/>
    <s v="N/A"/>
    <n v="0"/>
    <s v="Servicio de lavado y mantenimiento de los tanques y pozo subterráneo de la Dirección Seccional de Impuestos y Aduanas de Leticia"/>
    <s v="Prestación de servicios"/>
    <x v="0"/>
    <s v="N/A"/>
    <s v="Dirección Secc de Impuestos y Aduanas de Leticia"/>
    <x v="9"/>
    <x v="1"/>
    <s v="Dirección Seccional de Impuestos y Aduanas de Leticia"/>
    <n v="138000201"/>
    <s v="Carmen Liliana Rugeles Ramírez"/>
    <s v="Directora Seccional"/>
    <s v="crugelesr@dian.gov.co"/>
    <n v="3142547005"/>
    <s v="Pendiente"/>
    <s v="Tercera"/>
    <d v="2024-02-12T00:00:00"/>
    <d v="2024-02-19T00:00:00"/>
    <d v="2024-03-05T00:00:00"/>
    <d v="2024-03-06T00:00:00"/>
    <n v="7"/>
    <n v="15"/>
    <n v="22"/>
    <s v="N/A"/>
    <s v="N/A"/>
    <s v="13-10-00-038"/>
  </r>
  <r>
    <n v="376"/>
    <n v="70171704"/>
    <s v="Servicio de Mantenimiento o administración de estaciones de bombeo"/>
    <s v="Marzo"/>
    <n v="240"/>
    <x v="3"/>
    <s v="Nación"/>
    <n v="4000000"/>
    <n v="4000000"/>
    <s v="No"/>
    <s v="N/A"/>
    <n v="0"/>
    <s v="Servicio de mantenimiento preventivo y/o correctivo con suministro de repuestos nuevos y originales, previa aprobación de la UAE-DIAN, para las motobombas de la Dirección Seccional de Impuestos y Aduanas de Leticia"/>
    <s v="Prestación de servicios"/>
    <x v="0"/>
    <s v="N/A"/>
    <s v="Dirección Secc de Impuestos y Aduanas de Leticia"/>
    <x v="9"/>
    <x v="1"/>
    <s v="Dirección Seccional de Impuestos y Aduanas de Leticia"/>
    <n v="138000201"/>
    <s v="Carmen Liliana Rugeles Ramírez"/>
    <s v="Directora Seccional"/>
    <s v="crugelesr@dian.gov.co"/>
    <n v="3142547005"/>
    <s v="Pendiente"/>
    <s v="Tercera"/>
    <d v="2024-03-11T00:00:00"/>
    <d v="2024-03-20T00:00:00"/>
    <d v="2024-04-08T00:00:00"/>
    <d v="2024-04-09T00:00:00"/>
    <n v="9"/>
    <n v="19"/>
    <n v="28"/>
    <s v="N/A"/>
    <s v="N/A"/>
    <s v="13-10-00-038"/>
  </r>
  <r>
    <n v="377"/>
    <s v="78181500;25172504"/>
    <s v="Servicios de mantenimiento y reparación de vehículos"/>
    <s v="Julio"/>
    <n v="90"/>
    <x v="3"/>
    <s v="Nación"/>
    <n v="18000000"/>
    <n v="18000000"/>
    <s v="No"/>
    <s v="N/A"/>
    <n v="0"/>
    <s v="Servicio de mantenimiento preventivo y/o correctivo con suministro de repuestos nuevos y originales, previa aprobación de la UAE-DIAN, y compraventa de cuatro llantas, para los vehículos asignados para el funcionamiento de la Dirección Seccional de Impuestos y Aduanas de Leticia"/>
    <s v="Prestación de servicios"/>
    <x v="0"/>
    <s v="N/A"/>
    <s v="Dirección Secc de Impuestos y Aduanas de Leticia"/>
    <x v="9"/>
    <x v="1"/>
    <s v="Dirección Seccional de Impuestos y Aduanas de Leticia"/>
    <n v="138000201"/>
    <s v="Carmen Liliana Rugeles Ramírez"/>
    <s v="Directora Seccional"/>
    <s v="crugelesr@dian.gov.co"/>
    <n v="3142547005"/>
    <s v="Pendiente"/>
    <s v="Cuarta"/>
    <d v="2024-07-15T00:00:00"/>
    <d v="2024-07-25T00:00:00"/>
    <d v="2024-08-09T00:00:00"/>
    <d v="2024-08-12T00:00:00"/>
    <n v="10"/>
    <n v="15"/>
    <n v="25"/>
    <s v="N/A"/>
    <s v="N/A"/>
    <s v="13-10-00-038"/>
  </r>
  <r>
    <n v="378"/>
    <n v="72102100"/>
    <s v="Control de plagas"/>
    <s v="Febrero"/>
    <n v="300"/>
    <x v="3"/>
    <s v="Nación"/>
    <n v="8400000"/>
    <n v="8400000"/>
    <s v="No"/>
    <s v="N/A"/>
    <n v="0"/>
    <s v="Servicio integral de fumigación y control de plagas para la Dirección Seccional de Impuestos y Aduanas de Leticia"/>
    <s v="Prestación de servicios"/>
    <x v="0"/>
    <s v="N/A"/>
    <s v="Dirección Secc de Impuestos y Aduanas de Leticia"/>
    <x v="9"/>
    <x v="1"/>
    <s v="Dirección Seccional de Impuestos y Aduanas de Leticia"/>
    <n v="138000201"/>
    <s v="Carmen Liliana Rugeles Ramírez"/>
    <s v="Directora Seccional"/>
    <s v="crugelesr@dian.gov.co"/>
    <n v="3142547005"/>
    <s v="Pendiente"/>
    <s v="Primera"/>
    <d v="2024-01-26T00:00:00"/>
    <d v="2024-02-08T00:00:00"/>
    <d v="2024-02-23T00:00:00"/>
    <d v="2024-02-26T00:00:00"/>
    <n v="13"/>
    <n v="15"/>
    <n v="28"/>
    <s v="N/A"/>
    <s v="N/A"/>
    <s v="13-10-00-038"/>
  </r>
  <r>
    <n v="379"/>
    <n v="78181500"/>
    <s v="Servicios de mantenimiento y reparación de vehículos"/>
    <s v="Enero"/>
    <n v="330"/>
    <x v="3"/>
    <s v="Nación"/>
    <n v="100000000"/>
    <n v="100000000"/>
    <s v="No"/>
    <s v="N/A"/>
    <n v="0"/>
    <s v="Mantenimiento preventivo y correctivo de vehículos con inclusión de repuestos, insumos , accesorios, llantas , baterías y revisión técnico mecánica y de emisiones contaminantes para el parque automotor de la Dian Seccional Maicao"/>
    <s v="Prestación de servicios"/>
    <x v="0"/>
    <s v="N/A"/>
    <s v="Dirección Secc de Impuestos y Aduanas de Maicao"/>
    <x v="9"/>
    <x v="1"/>
    <s v="Dirección Seccional de Impuestos y Aduanas de Maicao"/>
    <n v="139201202"/>
    <s v="Yidelma Isabel Iguaran Tromp"/>
    <s v="Directora Seccional"/>
    <s v="yiguarant@dian.gov.co"/>
    <n v="6016079800"/>
    <s v="Pendiente"/>
    <s v="Cuarta"/>
    <d v="2024-01-15T00:00:00"/>
    <d v="2024-01-22T00:00:00"/>
    <d v="2024-02-15T00:00:00"/>
    <d v="2024-02-19T00:00:00"/>
    <n v="7"/>
    <n v="24"/>
    <n v="31"/>
    <s v="N/A"/>
    <s v="N/A"/>
    <s v="13-10-00-039"/>
  </r>
  <r>
    <n v="380"/>
    <n v="15101500"/>
    <s v="Petróleo y Destilados"/>
    <s v="Enero"/>
    <n v="330"/>
    <x v="3"/>
    <s v="Nación"/>
    <n v="59000000"/>
    <n v="59000000"/>
    <s v="No"/>
    <s v="N/A"/>
    <n v="0"/>
    <s v="Suministro de combustible para los vehículos y plantas eléctricas de la DIAN seccional Maicao"/>
    <s v="Suministro"/>
    <x v="0"/>
    <s v="N/A"/>
    <s v="Dirección Secc de Impuestos y Aduanas de Maicao"/>
    <x v="9"/>
    <x v="1"/>
    <s v="Dirección Seccional de Impuestos y Aduanas de Maicao"/>
    <n v="139201202"/>
    <s v="Yidelma Isabel Iguaran Tromp"/>
    <s v="Directora Seccional"/>
    <s v="yiguarant@dian.gov.co"/>
    <n v="6016079800"/>
    <s v="Pendiente"/>
    <s v="Cuarta"/>
    <d v="2024-01-15T00:00:00"/>
    <d v="2024-01-22T00:00:00"/>
    <d v="2024-02-15T00:00:00"/>
    <d v="2024-02-19T00:00:00"/>
    <n v="7"/>
    <n v="24"/>
    <n v="31"/>
    <s v="N/A"/>
    <s v="N/A"/>
    <s v="13-10-00-039"/>
  </r>
  <r>
    <n v="381"/>
    <n v="39121700"/>
    <s v="Ferretería eléctrica y suministros"/>
    <s v="Febrero"/>
    <n v="300"/>
    <x v="3"/>
    <s v="Nación"/>
    <n v="7000000"/>
    <n v="7000000"/>
    <s v="No"/>
    <s v="N/A"/>
    <n v="0"/>
    <s v="Suministro de materiales eléctricos, hidrosanitarios, ferretería, insumos y artículos para el funcionamiento y mantenimiento de la Dirección Seccional de Impuestos y Aduanas de Maicao"/>
    <s v="Suministro"/>
    <x v="0"/>
    <s v="N/A"/>
    <s v="Dirección Secc de Impuestos y Aduanas de Maicao"/>
    <x v="9"/>
    <x v="1"/>
    <s v="Dirección Seccional de Impuestos y Aduanas de Maicao"/>
    <n v="139201202"/>
    <s v="Yidelma Isabel Iguaran Tromp"/>
    <s v="Directora Seccional"/>
    <s v="yiguarant@dian.gov.co"/>
    <n v="6016079800"/>
    <s v="Pendiente"/>
    <s v="Primera"/>
    <d v="2024-02-01T00:00:00"/>
    <d v="2024-02-05T00:00:00"/>
    <d v="2024-03-01T00:00:00"/>
    <d v="2024-03-04T00:00:00"/>
    <n v="4"/>
    <n v="25"/>
    <n v="29"/>
    <s v="N/A"/>
    <s v="N/A"/>
    <s v="13-10-00-039"/>
  </r>
  <r>
    <n v="382"/>
    <n v="80131500"/>
    <s v="Alquiler y arrendamiento de propiedades o edificaciones"/>
    <s v="Diciembre"/>
    <n v="180"/>
    <x v="0"/>
    <s v="Nación"/>
    <n v="304661249"/>
    <n v="304661249"/>
    <s v="No"/>
    <s v="N/A"/>
    <n v="0"/>
    <s v="Arrendamiento de inmueble en el Sector la Estrella para el funcionamiento de la Dirección Seccional de Impuestos y Aduanas de Manizales"/>
    <s v="Arrendamiento"/>
    <x v="0"/>
    <s v="N/A"/>
    <s v="Dirección Secc de Impuestos y Aduanas de Manizales"/>
    <x v="9"/>
    <x v="1"/>
    <s v="Dirección Seccional de Impuestos y Aduanas de Manizales"/>
    <n v="110201202"/>
    <s v="Martha Lucia Osorio Alzate"/>
    <s v="Directora Seccional"/>
    <s v="mosorioa@dian.gov.co"/>
    <s v="8968366 101001"/>
    <s v="Pendiente"/>
    <s v="Segunda"/>
    <d v="2023-12-12T00:00:00"/>
    <d v="2024-01-02T00:00:00"/>
    <d v="2024-01-02T00:00:00"/>
    <d v="2024-01-02T00:00:00"/>
    <n v="21"/>
    <n v="0"/>
    <n v="21"/>
    <s v="N/A"/>
    <s v="N/A"/>
    <s v="13-10-00-010"/>
  </r>
  <r>
    <n v="383"/>
    <n v="80131500"/>
    <s v="Alquiler y arrendamiento de propiedades o edificaciones"/>
    <s v="Enero"/>
    <n v="305"/>
    <x v="0"/>
    <s v="Nación"/>
    <n v="1120000000"/>
    <n v="1120000000"/>
    <s v="No"/>
    <s v="N/A"/>
    <n v="0"/>
    <s v="Arrendamiento de inmueble en el Sector Milán para el funcionamiento de la Dirección Seccional de Impuestos y Aduanas de Manizales"/>
    <s v="Arrendamiento"/>
    <x v="0"/>
    <s v="N/A"/>
    <s v="Dirección Secc de Impuestos y Aduanas de Manizales"/>
    <x v="9"/>
    <x v="1"/>
    <s v="Dirección Seccional de Impuestos y Aduanas de Manizales"/>
    <n v="110201202"/>
    <s v="Martha Lucia Osorio Alzate"/>
    <s v="Directora Seccional"/>
    <s v="mosorioa@dian.gov.co"/>
    <s v="8968366 101001"/>
    <s v="Pendiente"/>
    <s v="Cuarta"/>
    <d v="2024-01-15T00:00:00"/>
    <d v="2024-01-22T00:00:00"/>
    <d v="2024-01-29T00:00:00"/>
    <d v="2024-02-05T00:00:00"/>
    <n v="7"/>
    <n v="7"/>
    <n v="14"/>
    <s v="N/A"/>
    <s v="N/A"/>
    <s v="13-10-00-010"/>
  </r>
  <r>
    <n v="384"/>
    <n v="80131500"/>
    <s v="Alquiler y arrendamiento de propiedades o edificaciones"/>
    <s v="Enero"/>
    <n v="305"/>
    <x v="0"/>
    <s v="Nación"/>
    <n v="207906751"/>
    <n v="207906751"/>
    <s v="No"/>
    <s v="N/A"/>
    <n v="0"/>
    <s v="Arrendamiento de bien inmueble para el funcionamiento del archivo de la Dirección Seccional de Impuestos y Aduanas de Manizales"/>
    <s v="Arrendamiento"/>
    <x v="0"/>
    <s v="N/A"/>
    <s v="Dirección Secc de Impuestos y Aduanas de Manizales"/>
    <x v="9"/>
    <x v="1"/>
    <s v="Dirección Seccional de Impuestos y Aduanas de Manizales"/>
    <n v="110201202"/>
    <s v="Martha Lucia Osorio Alzate"/>
    <s v="Directora Seccional"/>
    <s v="mosorioa@dian.gov.co"/>
    <s v="8968366 101001"/>
    <s v="Pendiente"/>
    <s v="Cuarta"/>
    <d v="2024-02-12T00:00:00"/>
    <d v="2024-02-19T00:00:00"/>
    <d v="2024-02-26T00:00:00"/>
    <d v="2024-03-04T00:00:00"/>
    <n v="7"/>
    <n v="7"/>
    <n v="14"/>
    <s v="N/A"/>
    <s v="N/A"/>
    <s v="13-10-00-010"/>
  </r>
  <r>
    <n v="385"/>
    <n v="78181500"/>
    <s v="Servicios de mantenimiento y reparación de vehículos"/>
    <s v="Febrero"/>
    <n v="292"/>
    <x v="3"/>
    <s v="Nación"/>
    <n v="9000000"/>
    <n v="9000000"/>
    <s v="No"/>
    <s v="N/A"/>
    <n v="0"/>
    <s v="Mantenimiento preventivo y/o correctivo con suministro de repuestos , para los vehículos asignados para el funcionamiento de la Dirección Seccional de Impuestos y Aduanas Nacionales de Manizales"/>
    <s v="Prestación de servicios"/>
    <x v="0"/>
    <s v="N/A"/>
    <s v="Dirección Secc de Impuestos y Aduanas de Manizales"/>
    <x v="9"/>
    <x v="1"/>
    <s v="Dirección Seccional de Impuestos y Aduanas de Manizales"/>
    <n v="110201202"/>
    <s v="Martha Lucia Osorio Alzate"/>
    <s v="Directora Seccional"/>
    <s v="mosorioa@dian.gov.co"/>
    <s v="8968366 101001"/>
    <s v="Pendiente"/>
    <s v="Tercera"/>
    <d v="2024-02-12T00:00:00"/>
    <d v="2024-02-19T00:00:00"/>
    <d v="2024-02-26T00:00:00"/>
    <d v="2024-03-04T00:00:00"/>
    <n v="7"/>
    <n v="7"/>
    <n v="14"/>
    <s v="N/A"/>
    <s v="N/A"/>
    <s v="13-10-00-010"/>
  </r>
  <r>
    <n v="386"/>
    <n v="39121700"/>
    <s v="Ferretería eléctrica y suministros"/>
    <s v="Marzo"/>
    <n v="272"/>
    <x v="3"/>
    <s v="Nación"/>
    <n v="5000000"/>
    <n v="5000000"/>
    <s v="No"/>
    <s v="N/A"/>
    <n v="0"/>
    <s v="Suministro de materiales eléctricos, hidrosanitarios, ferretería, insumos y artículos para el funcionamiento y mantenimiento de la Dirección Seccional de Impuestos y Aduanas de Manizales"/>
    <s v="Suministro"/>
    <x v="0"/>
    <s v="N/A"/>
    <s v="Dirección Secc de Impuestos y Aduanas de Manizales"/>
    <x v="9"/>
    <x v="1"/>
    <s v="Dirección Seccional de Impuestos y Aduanas de Manizales"/>
    <n v="110201202"/>
    <s v="Martha Lucia Osorio Alzate"/>
    <s v="Directora Seccional"/>
    <s v="mosorioa@dian.gov.co"/>
    <s v="8968366 101001"/>
    <s v="Pendiente"/>
    <s v="Segunda"/>
    <d v="2024-03-04T00:00:00"/>
    <d v="2024-03-11T00:00:00"/>
    <d v="2024-03-18T00:00:00"/>
    <d v="2024-03-25T00:00:00"/>
    <n v="7"/>
    <n v="7"/>
    <n v="14"/>
    <s v="N/A"/>
    <s v="N/A"/>
    <s v="13-10-00-010"/>
  </r>
  <r>
    <n v="387"/>
    <n v="15101500"/>
    <s v="Petróleo y Destilados"/>
    <s v="Enero"/>
    <n v="331"/>
    <x v="4"/>
    <s v="Nación"/>
    <n v="6350000"/>
    <n v="6350000"/>
    <s v="No"/>
    <s v="N/A"/>
    <n v="0"/>
    <s v="Suministro de combustible para los vehículos asignados para el funcionamiento de la Dirección de Impuestos y Aduanas de Manizales"/>
    <s v="Suministro"/>
    <x v="0"/>
    <s v="N/A"/>
    <s v="Dirección Secc de Impuestos y Aduanas de Manizales"/>
    <x v="9"/>
    <x v="1"/>
    <s v="Dirección Seccional de Impuestos y Aduanas de Manizales"/>
    <n v="110201202"/>
    <s v="Martha Lucia Osorio Alzate"/>
    <s v="Directora Seccional"/>
    <s v="mosorioa@dian.gov.co"/>
    <s v="8968366 101001"/>
    <s v="Pendiente"/>
    <s v="Segunda"/>
    <d v="2024-01-02T00:00:00"/>
    <d v="2024-01-09T00:00:00"/>
    <d v="2024-01-15T00:00:00"/>
    <d v="2024-01-22T00:00:00"/>
    <n v="7"/>
    <n v="6"/>
    <n v="13"/>
    <s v="N/A"/>
    <s v="N/A"/>
    <s v="13-10-00-010"/>
  </r>
  <r>
    <n v="388"/>
    <n v="70171704"/>
    <s v="Servicio de Mantenimiento o administración de estaciones de bombeo"/>
    <s v="Enero"/>
    <n v="290"/>
    <x v="3"/>
    <s v="Nación"/>
    <n v="7000000"/>
    <n v="7000000"/>
    <s v="No"/>
    <s v="N/A"/>
    <n v="0"/>
    <s v="Mantenimiento preventivo y correctivo de una (1) motobomba y dos (2) tanques de almacenamiento de agua ubicados en las sedes de la dirección seccional de impuestos y aduanas de Manizales."/>
    <s v="Prestación de servicios"/>
    <x v="0"/>
    <s v="N/A"/>
    <s v="Dirección Secc de Impuestos y Aduanas de Manizales"/>
    <x v="9"/>
    <x v="1"/>
    <s v="Dirección Seccional de Impuestos y Aduanas de Manizales"/>
    <n v="110201202"/>
    <s v="Martha Lucia Osorio Alzate"/>
    <s v="Directora Seccional"/>
    <s v="mosorioa@dian.gov.co"/>
    <s v="8968366 101001"/>
    <s v="Pendiente"/>
    <s v="Cuarta"/>
    <d v="2024-01-15T00:00:00"/>
    <d v="2024-01-22T00:00:00"/>
    <d v="2024-01-29T00:00:00"/>
    <d v="2024-02-05T00:00:00"/>
    <n v="7"/>
    <n v="7"/>
    <n v="14"/>
    <s v="N/A"/>
    <s v="N/A"/>
    <s v="13-10-00-010"/>
  </r>
  <r>
    <n v="389"/>
    <s v="76111501;90101700"/>
    <s v="Servicios de limpieza de edificios"/>
    <s v="Agosto"/>
    <n v="122"/>
    <x v="4"/>
    <s v="Nación"/>
    <n v="192000000"/>
    <n v="192000000"/>
    <s v="No"/>
    <s v="N/A"/>
    <n v="0"/>
    <s v="Contratar el servicio integral de aseo y cafetería a nivel nacional, mediante la modalidad de Órdenes de compra a través de la Agencia de Contratación Publica - Colombia Compra Eficiente, al amparo del Acuerdo Marco de Precios CCE-972-AMP-2019, para la Dirección Seccional de Impuestos y Aduanas de Manizales"/>
    <s v="Prestación de servicios"/>
    <x v="0"/>
    <s v="N/A"/>
    <s v="Dirección Secc de Impuestos y Aduanas de Manizales"/>
    <x v="9"/>
    <x v="1"/>
    <s v="Dirección Seccional de Impuestos y Aduanas de Manizales"/>
    <n v="110201202"/>
    <s v="Martha Lucia Osorio Alzate"/>
    <s v="Directora Seccional"/>
    <s v="mosorioa@dian.gov.co"/>
    <s v="8968366 101001"/>
    <s v="Pendiente"/>
    <s v="Primera"/>
    <d v="2024-07-29T00:00:00"/>
    <d v="2024-08-05T00:00:00"/>
    <d v="2024-08-12T00:00:00"/>
    <d v="2024-08-19T00:00:00"/>
    <n v="7"/>
    <n v="7"/>
    <n v="14"/>
    <s v="N/A"/>
    <s v="N/A"/>
    <s v="13-10-00-010"/>
  </r>
  <r>
    <n v="390"/>
    <n v="43191606"/>
    <s v="Auriculares de teléfono "/>
    <s v="Junio"/>
    <n v="90"/>
    <x v="3"/>
    <s v="Nación"/>
    <n v="20000000"/>
    <n v="20000000"/>
    <s v="No"/>
    <s v="N/A"/>
    <n v="0"/>
    <s v="Adquisición de videobeam y diademas de comunicación para computador (audífonos + micrófono) para los funcionarios de la Dirección Seccional de Impuestos y Aduanas de Manizales_x000a_Seccional de Impuestos y Aduanas de Manizales."/>
    <s v="Compraventa"/>
    <x v="0"/>
    <s v="N/A"/>
    <s v="Dirección Secc de Impuestos y Aduanas de Manizales"/>
    <x v="9"/>
    <x v="1"/>
    <s v="Dirección Seccional de Impuestos y Aduanas de Manizales"/>
    <n v="110201202"/>
    <s v="Martha Lucia Osorio Alzate"/>
    <s v="Directora Seccional"/>
    <s v="mosorioa@dian.gov.co"/>
    <s v="8968366 101001"/>
    <s v="Pendiente"/>
    <s v="Segunda"/>
    <d v="2024-06-03T00:00:00"/>
    <d v="2024-06-10T00:00:00"/>
    <d v="2024-06-17T00:00:00"/>
    <d v="2024-06-24T00:00:00"/>
    <n v="7"/>
    <n v="7"/>
    <n v="14"/>
    <s v="N/A"/>
    <s v="N/A"/>
    <s v="13-10-00-010"/>
  </r>
  <r>
    <n v="391"/>
    <n v="72102100"/>
    <s v="Control de plagas"/>
    <s v="Marzo"/>
    <n v="264"/>
    <x v="3"/>
    <s v="Nación"/>
    <n v="25000000"/>
    <n v="25000000"/>
    <s v="No"/>
    <s v="N/A"/>
    <n v="0"/>
    <s v="Servicio integral de fumigación y control de plagas para las sedes de la Dirección Seccional de Impuestos y Aduanas de Manizales"/>
    <s v="Prestación de servicios"/>
    <x v="0"/>
    <s v="N/A"/>
    <s v="Dirección Secc de Impuestos y Aduanas de Manizales"/>
    <x v="9"/>
    <x v="1"/>
    <s v="Dirección Seccional de Impuestos y Aduanas de Manizales"/>
    <n v="110201202"/>
    <s v="Martha Lucia Osorio Alzate"/>
    <s v="Directora Seccional"/>
    <s v="mosorioa@dian.gov.co"/>
    <s v="8968366 101006"/>
    <s v="Pendiente"/>
    <s v="Primera"/>
    <d v="2024-02-26T00:00:00"/>
    <d v="2024-03-04T00:00:00"/>
    <d v="2024-03-11T00:00:00"/>
    <d v="2024-03-18T00:00:00"/>
    <n v="7"/>
    <n v="7"/>
    <n v="14"/>
    <s v="N/A"/>
    <s v="N/A"/>
    <s v="13-10-00-010"/>
  </r>
  <r>
    <n v="392"/>
    <n v="72101507"/>
    <s v="Servicio de mantenimiento de edificios"/>
    <s v="Julio"/>
    <n v="90"/>
    <x v="3"/>
    <s v="Nación"/>
    <n v="116000000"/>
    <n v="116000000"/>
    <s v="No"/>
    <s v="N/A"/>
    <n v="0"/>
    <s v="Mantenimiento y reparación en general a la infraestructura física de madera de la sede Manuel Sanz de la Dirección Seccional de Impuestos y Aduanas de Manizales."/>
    <s v="Obra"/>
    <x v="0"/>
    <s v="N/A"/>
    <s v="Dirección Secc de Impuestos y Aduanas de Manizales"/>
    <x v="9"/>
    <x v="1"/>
    <s v="Dirección Seccional de Impuestos y Aduanas de Manizales"/>
    <n v="110201202"/>
    <s v="Martha Lucia Osorio Alzate"/>
    <s v="Directora Seccional"/>
    <s v="mosorioa@dian.gov.co"/>
    <s v="8968366 101006"/>
    <s v="Pendiente"/>
    <s v="Primera"/>
    <d v="2024-06-24T00:00:00"/>
    <d v="2024-07-01T00:00:00"/>
    <d v="2024-07-08T00:00:00"/>
    <d v="2024-07-15T00:00:00"/>
    <n v="7"/>
    <n v="7"/>
    <n v="14"/>
    <s v="N/A"/>
    <s v="N/A"/>
    <s v="13-10-00-010"/>
  </r>
  <r>
    <n v="393"/>
    <n v="72101507"/>
    <s v="Servicio de mantenimiento de edificios"/>
    <s v="Julio"/>
    <n v="90"/>
    <x v="3"/>
    <s v="Nación"/>
    <n v="116000000"/>
    <n v="116000000"/>
    <s v="No"/>
    <s v="N/A"/>
    <n v="0"/>
    <s v="Adecuación de estructura y acabado de marquesinas de la sede Manuel Sanz de la Dirección Seccional de Impuestos y Aduanas de Manizales"/>
    <s v="Obra"/>
    <x v="0"/>
    <s v="N/A"/>
    <s v="Dirección Secc de Impuestos y Aduanas de Manizales"/>
    <x v="9"/>
    <x v="1"/>
    <s v="Dirección Seccional de Impuestos y Aduanas de Manizales"/>
    <n v="110201202"/>
    <s v="Martha Lucia Osorio Alzate"/>
    <s v="Directora Seccional"/>
    <s v="mosorioa@dian.gov.co"/>
    <s v="8968366 101007"/>
    <s v="Pendiente"/>
    <s v="Cuarta"/>
    <d v="2024-07-15T00:00:00"/>
    <d v="2024-07-22T00:00:00"/>
    <d v="2024-07-29T00:00:00"/>
    <d v="2024-08-05T00:00:00"/>
    <n v="7"/>
    <n v="7"/>
    <n v="14"/>
    <s v="N/A"/>
    <s v="N/A"/>
    <s v="13-10-00-010"/>
  </r>
  <r>
    <n v="394"/>
    <n v="72101507"/>
    <s v="Servicio de mantenimiento de edificios"/>
    <s v="Septiembre"/>
    <n v="70"/>
    <x v="3"/>
    <s v="Nación"/>
    <n v="60449269"/>
    <n v="60449269"/>
    <s v="No"/>
    <s v="N/A"/>
    <n v="0"/>
    <s v="Adecuación eléctrica, acometida principal de la sede Manuel Sanz de la Dirección Seccional de Impuestos y Aduanas de Manizales"/>
    <s v="Obra"/>
    <x v="0"/>
    <s v="N/A"/>
    <s v="Dirección Secc de Impuestos y Aduanas de Manizales"/>
    <x v="9"/>
    <x v="1"/>
    <s v="Dirección Seccional de Impuestos y Aduanas de Manizales"/>
    <n v="110201202"/>
    <s v="Martha Lucia Osorio Alzate"/>
    <s v="Directora Seccional"/>
    <s v="mosorioa@dian.gov.co"/>
    <s v="8968366 101008"/>
    <s v="Pendiente"/>
    <s v="Primera"/>
    <d v="2024-08-26T00:00:00"/>
    <d v="2024-09-02T00:00:00"/>
    <d v="2024-09-09T00:00:00"/>
    <d v="2024-09-16T00:00:00"/>
    <n v="7"/>
    <n v="7"/>
    <n v="14"/>
    <s v="N/A"/>
    <s v="N/A"/>
    <s v="13-10-00-010"/>
  </r>
  <r>
    <n v="395"/>
    <n v="15101500"/>
    <s v="Petróleo y Destilados"/>
    <s v="Enero"/>
    <n v="335"/>
    <x v="3"/>
    <s v="Nación"/>
    <n v="6000000"/>
    <n v="6000000"/>
    <s v="No"/>
    <s v="N/A"/>
    <n v="0"/>
    <s v="Suministro de combustible para los vehículos y planta eléctrica de la Dirección de Impuestos y Aduanas de Montería"/>
    <s v="Suministro"/>
    <x v="0"/>
    <s v="N/A"/>
    <s v="Dirección Secc de Impuestos y Aduanas de Montería"/>
    <x v="9"/>
    <x v="1"/>
    <s v="Dirección Seccional de Impuestos y Aduanas de Montería"/>
    <n v="112201202"/>
    <s v="Andrea Julieta Rodriguez Toro"/>
    <s v="Directora Seccional"/>
    <s v="arodriguezt@dian.gov.co"/>
    <n v="3175154831"/>
    <s v="Pendiente"/>
    <s v="Tercera"/>
    <d v="2024-01-04T00:00:00"/>
    <d v="2024-01-18T00:00:00"/>
    <d v="2024-01-31T00:00:00"/>
    <d v="2024-01-31T00:00:00"/>
    <n v="14"/>
    <n v="13"/>
    <n v="27"/>
    <s v="N/A"/>
    <s v="N/A"/>
    <s v="13-10-00-012"/>
  </r>
  <r>
    <n v="396"/>
    <n v="78181500"/>
    <s v="Servicios de mantenimiento y reparación de vehículos"/>
    <s v="Febrero"/>
    <n v="306"/>
    <x v="3"/>
    <s v="Nación"/>
    <n v="20000000"/>
    <n v="20000000"/>
    <s v="No"/>
    <s v="N/A"/>
    <n v="0"/>
    <s v="Mantenimiento preventivo y/o correctivo con suministro de repuestos nuevos y originales, previa aprobación de la UAE-DIAN, para los vehículos asignados para el funcionamiento de la Dirección de Impuestos y Aduanas de Montería"/>
    <s v="Prestación de servicios"/>
    <x v="0"/>
    <s v="N/A"/>
    <s v="Dirección Secc de Impuestos y Aduanas de Montería"/>
    <x v="9"/>
    <x v="1"/>
    <s v="Dirección Seccional de Impuestos y Aduanas de Montería"/>
    <n v="112201202"/>
    <s v="Andrea Julieta Rodriguez Toro"/>
    <s v="Directora Seccional"/>
    <s v="arodriguezt@dian.gov.co"/>
    <n v="3175154831"/>
    <s v="Pendiente"/>
    <s v="Segunda"/>
    <d v="2024-02-02T00:00:00"/>
    <d v="2024-02-16T00:00:00"/>
    <d v="2024-02-29T00:00:00"/>
    <d v="2024-02-29T00:00:00"/>
    <n v="14"/>
    <n v="13"/>
    <n v="27"/>
    <s v="N/A"/>
    <s v="N/A"/>
    <s v="13-10-00-012"/>
  </r>
  <r>
    <n v="397"/>
    <n v="72154022"/>
    <s v="Servicio de instalación y mantenimiento de equipos hidráulicos"/>
    <s v="Febrero"/>
    <n v="299"/>
    <x v="3"/>
    <s v="Nación"/>
    <n v="15000000"/>
    <n v="15000000"/>
    <s v="No"/>
    <s v="N/A"/>
    <n v="0"/>
    <s v="Mantenimiento preventivo y/o correctivo con suministro de repuestos, accesorios e insumos nuevos y originales, previa aprobación de la UAE-Dian, para los equipos del sistema hidráulico y sanitario de la Dirección de Impuestos y Aduanas de Montería"/>
    <s v="Prestación de servicios"/>
    <x v="0"/>
    <s v="N/A"/>
    <s v="Dirección Secc de Impuestos y Aduanas de Montería"/>
    <x v="9"/>
    <x v="1"/>
    <s v="Dirección Seccional de Impuestos y Aduanas de Montería"/>
    <n v="112201202"/>
    <s v="Andrea Julieta Rodriguez Toro"/>
    <s v="Directora Seccional"/>
    <s v="arodriguezt@dian.gov.co"/>
    <n v="3175154831"/>
    <s v="Pendiente"/>
    <s v="Tercera"/>
    <d v="2024-02-09T00:00:00"/>
    <d v="2024-02-23T00:00:00"/>
    <d v="2024-03-07T00:00:00"/>
    <d v="2024-03-07T00:00:00"/>
    <n v="14"/>
    <n v="13"/>
    <n v="27"/>
    <s v="N/A"/>
    <s v="N/A"/>
    <s v="13-10-00-012"/>
  </r>
  <r>
    <n v="398"/>
    <n v="73152108"/>
    <s v="Servicio de mantenimiento y reparación de equipos eléctricos"/>
    <s v="Marzo"/>
    <n v="279"/>
    <x v="3"/>
    <s v="Nación"/>
    <n v="15000000"/>
    <n v="15000000"/>
    <s v="No"/>
    <s v="N/A"/>
    <n v="0"/>
    <s v="Mantenimiento preventivo y/o correctivo con suministro de repuestos nuevos y originales, previa aprobación de la UAE-DIAN, para los equipos eléctricos y electrónicos, incluidas las puertas manuales y portones eléctricos de los inmuebles asignados a la Dirección Seccional de Impuestos y Aduanas de Montería"/>
    <s v="Prestación de servicios"/>
    <x v="0"/>
    <s v="N/A"/>
    <s v="Dirección Secc de Impuestos y Aduanas de Montería"/>
    <x v="9"/>
    <x v="1"/>
    <s v="Dirección Seccional de Impuestos y Aduanas de Montería"/>
    <n v="112201202"/>
    <s v="Andrea Julieta Rodriguez Toro"/>
    <s v="Directora Seccional"/>
    <s v="arodriguezt@dian.gov.co"/>
    <n v="3175154831"/>
    <s v="Pendiente"/>
    <s v="Segunda"/>
    <d v="2024-03-01T00:00:00"/>
    <d v="2024-03-14T00:00:00"/>
    <d v="2024-03-27T00:00:00"/>
    <d v="2024-03-27T00:00:00"/>
    <n v="13"/>
    <n v="13"/>
    <n v="26"/>
    <s v="N/A"/>
    <s v="N/A"/>
    <s v="13-10-00-012"/>
  </r>
  <r>
    <n v="399"/>
    <n v="39121700"/>
    <s v="Ferretería eléctrica y suministros"/>
    <s v="Abril"/>
    <n v="246"/>
    <x v="3"/>
    <s v="Nación"/>
    <n v="15000000"/>
    <n v="15000000"/>
    <s v="No"/>
    <s v="N/A"/>
    <n v="0"/>
    <s v="Suministro de materiales eléctricos, hidrosanitarios, ferretería, insumos y artículos para el funcionamiento y mantenimiento de la Dirección Seccional de Impuestos y Aduanas de Montería."/>
    <s v="Suministro"/>
    <x v="0"/>
    <s v="N/A"/>
    <s v="Dirección Secc de Impuestos y Aduanas de Montería"/>
    <x v="9"/>
    <x v="1"/>
    <s v="Dirección Seccional de Impuestos y Aduanas de Montería"/>
    <n v="112201202"/>
    <s v="Andrea Julieta Rodriguez Toro"/>
    <s v="Directora Seccional"/>
    <s v="arodriguezt@dian.gov.co"/>
    <n v="3175154831"/>
    <s v="Pendiente"/>
    <s v="Tercera"/>
    <d v="2024-04-02T00:00:00"/>
    <d v="2024-04-15T00:00:00"/>
    <d v="2024-04-29T00:00:00"/>
    <d v="2024-04-29T00:00:00"/>
    <n v="13"/>
    <n v="14"/>
    <n v="27"/>
    <s v="N/A"/>
    <s v="N/A"/>
    <s v="13-10-00-012"/>
  </r>
  <r>
    <n v="400"/>
    <n v="24102004"/>
    <s v="Estanterías para almacenaje"/>
    <s v="Mayo"/>
    <n v="215"/>
    <x v="3"/>
    <s v="Nación"/>
    <n v="20000000"/>
    <n v="20000000"/>
    <s v="No"/>
    <s v="N/A"/>
    <n v="0"/>
    <s v="Adquisición estantes metálicos para la Dirección de Impuestos y Aduanas de Montería"/>
    <s v="Compraventa"/>
    <x v="0"/>
    <s v="N/A"/>
    <s v="Dirección Secc de Impuestos y Aduanas de Montería"/>
    <x v="9"/>
    <x v="1"/>
    <s v="Dirección Seccional de Impuestos y Aduanas de Montería"/>
    <n v="112201202"/>
    <s v="Andrea Julieta Rodriguez Toro"/>
    <s v="Directora Seccional"/>
    <s v="arodriguezt@dian.gov.co"/>
    <n v="3175154831"/>
    <s v="Pendiente"/>
    <s v="Tercera"/>
    <d v="2024-05-03T00:00:00"/>
    <d v="2024-05-16T00:00:00"/>
    <d v="2024-05-30T00:00:00"/>
    <d v="2024-05-30T00:00:00"/>
    <n v="13"/>
    <n v="14"/>
    <n v="27"/>
    <s v="N/A"/>
    <s v="N/A"/>
    <s v="13-10-00-012"/>
  </r>
  <r>
    <n v="401"/>
    <n v="72102100"/>
    <s v="Control de plagas"/>
    <s v="Febrero"/>
    <n v="306"/>
    <x v="3"/>
    <s v="Nación"/>
    <n v="7000000"/>
    <n v="7000000"/>
    <s v="No"/>
    <s v="N/A"/>
    <n v="0"/>
    <s v="Servicio integral de fumigación y control de plagas para la Dirección Seccional de Impuestos y Aduanas de Montería"/>
    <s v="Prestación de servicios"/>
    <x v="0"/>
    <s v="N/A"/>
    <s v="Dirección Secc de Impuestos y Aduanas de Montería"/>
    <x v="9"/>
    <x v="1"/>
    <s v="Dirección Seccional de Impuestos y Aduanas de Montería"/>
    <n v="112201202"/>
    <s v="Andrea Julieta Rodriguez Toro"/>
    <s v="Directora Seccional"/>
    <s v="arodriguezt@dian.gov.co"/>
    <n v="3175154831"/>
    <s v="Pendiente"/>
    <s v="Segunda"/>
    <d v="2024-02-02T00:00:00"/>
    <d v="2024-02-15T00:00:00"/>
    <d v="2024-02-29T00:00:00"/>
    <d v="2024-02-29T00:00:00"/>
    <n v="13"/>
    <n v="14"/>
    <n v="27"/>
    <s v="N/A"/>
    <s v="N/A"/>
    <s v="13-10-00-012"/>
  </r>
  <r>
    <n v="402"/>
    <n v="80131500"/>
    <s v="Alquiler y arrendamiento de propiedades o edificaciones"/>
    <s v="Enero"/>
    <n v="365"/>
    <x v="0"/>
    <s v="Nación"/>
    <n v="108713460"/>
    <n v="108713460"/>
    <s v="No"/>
    <s v="N/A"/>
    <n v="0"/>
    <s v="Arrendamiento de un inmueble tipo bodega para el funcionamiento del archivo de la Dirección Seccional de Impuestos y Aduanas de Neiva"/>
    <s v="Arrendamiento"/>
    <x v="0"/>
    <s v="N/A"/>
    <s v="Dirección Secc de Impuestos y Aduanas de Neiva"/>
    <x v="9"/>
    <x v="1"/>
    <s v="Dirección Seccional de Impuestos y Aduanas de Neiva"/>
    <n v="113201202"/>
    <s v="María Henny Parra Roa"/>
    <s v="Directora Seccional"/>
    <s v="mparrar2@dian.gov.co"/>
    <n v="6088631243"/>
    <s v="Pendiente"/>
    <s v="Primera"/>
    <d v="2023-12-11T00:00:00"/>
    <d v="2024-01-02T00:00:00"/>
    <d v="2024-01-02T00:00:00"/>
    <d v="2024-01-02T00:00:00"/>
    <n v="22"/>
    <n v="0"/>
    <n v="22"/>
    <s v="N/A"/>
    <s v="N/A"/>
    <s v="13-10-00-013"/>
  </r>
  <r>
    <n v="403"/>
    <n v="15101500"/>
    <s v="Petróleo y Destilados"/>
    <s v="Enero"/>
    <n v="328"/>
    <x v="3"/>
    <s v="Nación"/>
    <n v="15000000"/>
    <n v="15000000"/>
    <s v="No"/>
    <s v="N/A"/>
    <n v="0"/>
    <s v="Suministro de combustibles para los vehículos en servicio y para la planta eléctrica de la Dirección Seccional de Impuestos y Aduanas de Neiva"/>
    <s v="Suministro"/>
    <x v="0"/>
    <s v="N/A"/>
    <s v="Dirección Secc de Impuestos y Aduanas de Neiva"/>
    <x v="9"/>
    <x v="1"/>
    <s v="Dirección Seccional de Impuestos y Aduanas de Neiva"/>
    <n v="113201202"/>
    <s v="María Henny Parra Roa"/>
    <s v="Directora Seccional"/>
    <s v="mparrar2@dian.gov.co"/>
    <n v="6088631243"/>
    <s v="Pendiente"/>
    <s v="Tercera"/>
    <d v="2023-12-15T00:00:00"/>
    <d v="2024-01-15T00:00:00"/>
    <d v="2024-02-02T00:00:00"/>
    <d v="2024-02-05T00:00:00"/>
    <n v="31"/>
    <n v="18"/>
    <n v="49"/>
    <s v="N/A"/>
    <s v="N/A"/>
    <s v="13-10-00-013"/>
  </r>
  <r>
    <n v="404"/>
    <n v="78181500"/>
    <s v="Servicios de mantenimiento y reparación de vehículos"/>
    <s v="Enero"/>
    <n v="302"/>
    <x v="3"/>
    <s v="Nación"/>
    <n v="40000000"/>
    <n v="40000000"/>
    <s v="No"/>
    <s v="N/A"/>
    <n v="0"/>
    <s v="Prestar el servicio de Mantenimiento preventivo y/o correctivo con suministro de repuestos y accesorios, para los vehículos en servicio de la Dirección Seccional de Impuestos y Aduanas de Neiva"/>
    <s v="Prestación de servicios"/>
    <x v="0"/>
    <s v="N/A"/>
    <s v="Dirección Secc de Impuestos y Aduanas de Neiva"/>
    <x v="9"/>
    <x v="1"/>
    <s v="Dirección Seccional de Impuestos y Aduanas de Neiva"/>
    <n v="113201202"/>
    <s v="María Henny Parra Roa"/>
    <s v="Directora Seccional"/>
    <s v="mparrar2@dian.gov.co"/>
    <n v="6088631243"/>
    <s v="Pendiente"/>
    <s v="Cuarta"/>
    <d v="2023-12-22T00:00:00"/>
    <d v="2024-01-22T00:00:00"/>
    <d v="2024-02-09T00:00:00"/>
    <d v="2024-02-12T00:00:00"/>
    <n v="31"/>
    <n v="18"/>
    <n v="49"/>
    <s v="N/A"/>
    <s v="N/A"/>
    <s v="13-10-00-013"/>
  </r>
  <r>
    <n v="405"/>
    <n v="72102100"/>
    <s v="Control de plagas"/>
    <s v="Febrero"/>
    <n v="295"/>
    <x v="3"/>
    <s v="Nación"/>
    <n v="33462000"/>
    <n v="33462000"/>
    <s v="No"/>
    <s v="N/A"/>
    <n v="0"/>
    <s v="Servicio integral de fumigación y control de plagas para las sedes de la Dirección Seccional de Impuestos y Aduanas de Neiva."/>
    <s v="Prestación de servicios"/>
    <x v="0"/>
    <s v="N/A"/>
    <s v="Dirección Secc de Impuestos y Aduanas de Neiva"/>
    <x v="9"/>
    <x v="1"/>
    <s v="Dirección Seccional de Impuestos y Aduanas de Neiva"/>
    <n v="113201202"/>
    <s v="María Henny Parra Roa"/>
    <s v="Directora Seccional"/>
    <s v="mparrar2@dian.gov.co"/>
    <n v="6088631243"/>
    <s v="Pendiente"/>
    <s v="Tercera"/>
    <d v="2024-01-22T00:00:00"/>
    <d v="2024-02-19T00:00:00"/>
    <d v="2024-03-05T00:00:00"/>
    <d v="2024-03-06T00:00:00"/>
    <n v="28"/>
    <n v="15"/>
    <n v="43"/>
    <s v="N/A"/>
    <s v="N/A"/>
    <s v="13-10-00-013"/>
  </r>
  <r>
    <n v="406"/>
    <n v="72101507"/>
    <s v="Servicio de mantenimiento de edificios"/>
    <s v="Febrero"/>
    <n v="256"/>
    <x v="3"/>
    <s v="Nación"/>
    <n v="15000000"/>
    <n v="15000000"/>
    <s v="No"/>
    <s v="N/A"/>
    <n v="0"/>
    <s v="Prestar el servicio Mantenimiento integral para las puertas automáticas instaladas en el Edificio Nacional de la Dirección Seccional de Impuestos y Aduanas de Neiva"/>
    <s v="Prestación de servicios"/>
    <x v="0"/>
    <s v="N/A"/>
    <s v="Dirección Secc de Impuestos y Aduanas de Neiva"/>
    <x v="9"/>
    <x v="1"/>
    <s v="Dirección Seccional de Impuestos y Aduanas de Neiva"/>
    <n v="113201202"/>
    <s v="María Henny Parra Roa"/>
    <s v="Directora Seccional"/>
    <s v="mparrar2@dian.gov.co"/>
    <n v="6088631243"/>
    <s v="Pendiente"/>
    <s v="Tercera"/>
    <d v="2024-01-23T00:00:00"/>
    <d v="2024-02-23T00:00:00"/>
    <d v="2024-03-13T00:00:00"/>
    <d v="2024-03-14T00:00:00"/>
    <n v="31"/>
    <n v="19"/>
    <n v="50"/>
    <s v="N/A"/>
    <s v="N/A"/>
    <s v="13-10-00-013"/>
  </r>
  <r>
    <n v="407"/>
    <n v="39121700"/>
    <s v="Ferretería eléctrica y suministros"/>
    <s v="Marzo"/>
    <n v="270"/>
    <x v="3"/>
    <s v="Nación"/>
    <n v="19500000"/>
    <n v="19500000"/>
    <s v="No"/>
    <s v="N/A"/>
    <n v="0"/>
    <s v="Suministro de materiales eléctricos, hidrosanitarios, ferretería, insumos y artículos para el funcionamiento y mantenimiento de la Dirección Seccional de Impuestos y Aduanas de Neiva"/>
    <s v="Suministro"/>
    <x v="0"/>
    <s v="N/A"/>
    <s v="Dirección Secc de Impuestos y Aduanas de Neiva"/>
    <x v="9"/>
    <x v="1"/>
    <s v="Dirección Seccional de Impuestos y Aduanas de Neiva"/>
    <n v="113201202"/>
    <s v="María Henny Parra Roa"/>
    <s v="Directora Seccional"/>
    <s v="mparrar2@dian.gov.co"/>
    <n v="6088631243"/>
    <s v="Pendiente"/>
    <s v="Segunda"/>
    <d v="2024-02-09T00:00:00"/>
    <d v="2024-03-12T00:00:00"/>
    <d v="2024-04-03T00:00:00"/>
    <d v="2024-03-04T00:00:00"/>
    <n v="32"/>
    <n v="22"/>
    <n v="54"/>
    <s v="N/A"/>
    <s v="N/A"/>
    <s v="13-10-00-013"/>
  </r>
  <r>
    <n v="408"/>
    <n v="72154055"/>
    <s v="Servicio de limpieza de tanques"/>
    <s v="Abril"/>
    <n v="222"/>
    <x v="3"/>
    <s v="Nación"/>
    <n v="2800000"/>
    <n v="2800000"/>
    <s v="No"/>
    <s v="N/A"/>
    <n v="0"/>
    <s v="Prestar el Servicio de limpieza, lavado y desinfección de los tanques de las sedes de la Dirección Seccional de Impuestos y Aduanas de Neiva"/>
    <s v="Prestación de servicios"/>
    <x v="0"/>
    <s v="N/A"/>
    <s v="Dirección Secc de Impuestos y Aduanas de Neiva"/>
    <x v="9"/>
    <x v="1"/>
    <s v="Dirección Seccional de Impuestos y Aduanas de Neiva"/>
    <n v="113201202"/>
    <s v="María Henny Parra Roa"/>
    <s v="Directora Seccional"/>
    <s v="mparrar2@dian.gov.co"/>
    <n v="6088631243"/>
    <s v="Pendiente"/>
    <s v="Segunda"/>
    <d v="2024-03-11T00:00:00"/>
    <d v="2024-04-08T00:00:00"/>
    <d v="2024-04-26T00:00:00"/>
    <d v="2024-04-29T00:00:00"/>
    <n v="28"/>
    <n v="18"/>
    <n v="46"/>
    <s v="N/A"/>
    <s v="N/A"/>
    <s v="13-10-00-013"/>
  </r>
  <r>
    <n v="409"/>
    <n v="72154022"/>
    <s v="Servicio de instalación y mantenimiento de equipos hidráulicos"/>
    <s v="Mayo"/>
    <n v="193"/>
    <x v="3"/>
    <s v="Nación"/>
    <n v="7000000"/>
    <n v="7000000"/>
    <s v="No"/>
    <s v="N/A"/>
    <n v="0"/>
    <s v="Prestar el servicio de Mantenimiento preventivo y/o correctivo con suministro de repuestos, para electrobombas del Edificio Nacional de la Dirección Seccional de Impuestos y Aduanas de Neiva"/>
    <s v="Prestación de servicios"/>
    <x v="0"/>
    <s v="N/A"/>
    <s v="Dirección Secc de Impuestos y Aduanas de Neiva"/>
    <x v="9"/>
    <x v="1"/>
    <s v="Dirección Seccional de Impuestos y Aduanas de Neiva"/>
    <n v="113201202"/>
    <s v="María Henny Parra Roa"/>
    <s v="Directora Seccional"/>
    <s v="mparrar2@dian.gov.co"/>
    <n v="6088631243"/>
    <s v="Pendiente"/>
    <s v="Segunda"/>
    <d v="2024-04-05T00:00:00"/>
    <d v="2024-05-06T00:00:00"/>
    <d v="2024-05-24T00:00:00"/>
    <d v="2024-05-27T00:00:00"/>
    <n v="31"/>
    <n v="18"/>
    <n v="49"/>
    <s v="N/A"/>
    <s v="N/A"/>
    <s v="13-10-00-013"/>
  </r>
  <r>
    <n v="410"/>
    <n v="76111501"/>
    <s v="Servicio de limpieza de Edificios"/>
    <s v="Julio"/>
    <n v="60"/>
    <x v="3"/>
    <s v="Nación"/>
    <n v="33000000"/>
    <n v="33000000"/>
    <s v="No"/>
    <s v="N/A"/>
    <n v="0"/>
    <s v="Prestar los servicios de aseo, lavado y limpieza de los toldos existentes en la Dirección Seccional de Impuestos y Aduanas de Neiva."/>
    <s v="Prestación de servicios"/>
    <x v="0"/>
    <s v="N/A"/>
    <s v="Dirección Secc de Impuestos y Aduanas de Neiva"/>
    <x v="9"/>
    <x v="1"/>
    <s v="Dirección Seccional de Impuestos y Aduanas de Neiva"/>
    <n v="113201202"/>
    <s v="María Henny Parra Roa"/>
    <s v="Directora Seccional"/>
    <s v="mparrar2@dian.gov.co"/>
    <n v="6088631243"/>
    <s v="Pendiente"/>
    <s v="Tercera"/>
    <d v="2024-06-14T00:00:00"/>
    <d v="2024-07-15T00:00:00"/>
    <d v="2024-08-02T00:00:00"/>
    <d v="2024-08-05T00:00:00"/>
    <n v="31"/>
    <n v="18"/>
    <n v="49"/>
    <s v="N/A"/>
    <s v="N/A"/>
    <s v="13-10-00-013"/>
  </r>
  <r>
    <n v="411"/>
    <n v="80131500"/>
    <s v="Alquiler y arrendamiento de propiedades o edificaciones"/>
    <s v="Enero"/>
    <n v="365"/>
    <x v="0"/>
    <s v="Nación"/>
    <n v="76277716"/>
    <n v="76277716"/>
    <s v="No"/>
    <s v="N/A"/>
    <n v="0"/>
    <s v="Arrendamiento de inmueble para el funcionamiento del Archivo Central de la Dirección Seccional de Impuestos y Aduanas de Palmira"/>
    <s v="Arrendamiento"/>
    <x v="0"/>
    <s v="N/A"/>
    <s v="Dirección Secc de Impuestos y Aduanas de Palmira"/>
    <x v="9"/>
    <x v="1"/>
    <s v="Dirección Seccional de Impuestos y Aduanas de Palmira"/>
    <n v="115201202"/>
    <s v="Oscar Ferrer Marin"/>
    <s v="Director Seccional"/>
    <s v="oferrerm@dian.gov.co"/>
    <n v="2855212"/>
    <s v="Pendiente"/>
    <s v="Primera"/>
    <d v="2023-12-01T00:00:00"/>
    <d v="2024-01-02T00:00:00"/>
    <d v="2024-01-02T00:00:00"/>
    <d v="2024-01-02T00:00:00"/>
    <n v="32"/>
    <n v="0"/>
    <n v="32"/>
    <s v="N/A"/>
    <s v="N/A"/>
    <s v="13-10-00-015"/>
  </r>
  <r>
    <n v="412"/>
    <n v="80131500"/>
    <s v="Alquiler y arrendamiento de propiedades o edificaciones"/>
    <s v="Enero"/>
    <n v="365"/>
    <x v="0"/>
    <s v="Nación"/>
    <n v="44857814"/>
    <n v="44857814"/>
    <s v="No"/>
    <s v="N/A"/>
    <n v="0"/>
    <s v="Arrendamiento de inmueble para el funcionamiento del Punto de Contacto de la Dirección Seccional de Impuestos y Aduanas de Palmira"/>
    <s v="Arrendamiento"/>
    <x v="0"/>
    <s v="N/A"/>
    <s v="Dirección Secc de Impuestos y Aduanas de Palmira"/>
    <x v="9"/>
    <x v="1"/>
    <s v="Dirección Seccional de Impuestos y Aduanas de Palmira"/>
    <n v="115201202"/>
    <s v="Oscar Ferrer Marin"/>
    <s v="Director Seccional"/>
    <s v="oferrerm@dian.gov.co"/>
    <n v="2855212"/>
    <s v="Pendiente"/>
    <s v="Primera"/>
    <d v="2023-12-01T00:00:00"/>
    <d v="2024-01-02T00:00:00"/>
    <d v="2024-01-02T00:00:00"/>
    <d v="2024-01-02T00:00:00"/>
    <n v="32"/>
    <n v="0"/>
    <n v="32"/>
    <s v="N/A"/>
    <s v="N/A"/>
    <s v="13-10-00-015"/>
  </r>
  <r>
    <n v="413"/>
    <n v="72154022"/>
    <s v="Servicio de instalación y mantenimiento de equipos hidráulicos"/>
    <s v="Febrero"/>
    <n v="300"/>
    <x v="3"/>
    <s v="Nación"/>
    <n v="10000000"/>
    <n v="10000000"/>
    <s v="No"/>
    <s v="N/A"/>
    <n v="0"/>
    <s v="Mantenimiento integral, preventivo y/o correctivo para el sistema hidráulico y de reserva de agua de la Dirección Seccional de Impuestos y Aduanas de Palmira."/>
    <s v="Prestación de servicios"/>
    <x v="0"/>
    <s v="N/A"/>
    <s v="Dirección Secc de Impuestos y Aduanas de Palmira"/>
    <x v="9"/>
    <x v="1"/>
    <s v="Dirección Seccional de Impuestos y Aduanas de Palmira"/>
    <n v="115201202"/>
    <s v="Oscar Ferrer Marin"/>
    <s v="Director Seccional"/>
    <s v="oferrerm@dian.gov.co"/>
    <n v="2855212"/>
    <s v="Pendiente"/>
    <s v="Tercera"/>
    <d v="2024-01-09T00:00:00"/>
    <d v="2024-02-23T00:00:00"/>
    <d v="2024-03-13T00:00:00"/>
    <d v="2024-03-15T00:00:00"/>
    <n v="45"/>
    <n v="19"/>
    <n v="64"/>
    <s v="N/A"/>
    <s v="N/A"/>
    <s v="13-10-00-015"/>
  </r>
  <r>
    <n v="414"/>
    <n v="78181500"/>
    <s v="Servicios de mantenimiento y reparación de vehículos"/>
    <s v="Marzo"/>
    <n v="270"/>
    <x v="3"/>
    <s v="Nación"/>
    <n v="15000000"/>
    <n v="15000000"/>
    <s v="No"/>
    <s v="N/A"/>
    <n v="0"/>
    <s v="Mantenimiento preventivo y correctivo para los vehículos asignados a la Dirección Seccional de Impuestos y Aduanas de Palmira."/>
    <s v="Prestación de servicios"/>
    <x v="0"/>
    <s v="N/A"/>
    <s v="Dirección Secc de Impuestos y Aduanas de Palmira"/>
    <x v="9"/>
    <x v="1"/>
    <s v="Dirección Seccional de Impuestos y Aduanas de Palmira"/>
    <n v="115201202"/>
    <s v="Oscar Ferrer Marin"/>
    <s v="Director Seccional"/>
    <s v="oferrerm@dian.gov.co"/>
    <n v="2855212"/>
    <s v="Pendiente"/>
    <s v="Cuarta"/>
    <d v="2024-02-09T00:00:00"/>
    <d v="2024-03-26T00:00:00"/>
    <d v="2024-04-16T00:00:00"/>
    <d v="2024-04-18T00:00:00"/>
    <n v="46"/>
    <n v="21"/>
    <n v="67"/>
    <s v="N/A"/>
    <s v="N/A"/>
    <s v="13-10-00-015"/>
  </r>
  <r>
    <n v="415"/>
    <n v="72102900"/>
    <s v="Servicios de mantenimiento y reparación de instalaciones"/>
    <s v="Abril"/>
    <n v="15"/>
    <x v="3"/>
    <s v="Nación"/>
    <n v="1200000"/>
    <n v="1200000"/>
    <s v="No"/>
    <s v="N/A"/>
    <n v="0"/>
    <s v="Mantenimiento preventivo puertas batientes de la Dirección Seccional de Impuestos y Aduanas de Palmira"/>
    <s v="Prestación de servicios"/>
    <x v="0"/>
    <s v="N/A"/>
    <s v="Dirección Secc de Impuestos y Aduanas de Palmira"/>
    <x v="9"/>
    <x v="1"/>
    <s v="Dirección Seccional de Impuestos y Aduanas de Palmira"/>
    <n v="115201202"/>
    <s v="Oscar Ferrer Marin"/>
    <s v="Director Seccional"/>
    <s v="oferrerm@dian.gov.co"/>
    <n v="2855212"/>
    <s v="Pendiente"/>
    <s v="Tercera"/>
    <d v="2024-03-01T00:00:00"/>
    <d v="2024-04-15T00:00:00"/>
    <d v="2024-05-06T00:00:00"/>
    <d v="2024-05-08T00:00:00"/>
    <n v="45"/>
    <n v="21"/>
    <n v="66"/>
    <s v="N/A"/>
    <s v="N/A"/>
    <s v="13-10-00-015"/>
  </r>
  <r>
    <n v="416"/>
    <n v="15101500"/>
    <s v="Petróleo y Destilados"/>
    <s v="Junio"/>
    <n v="180"/>
    <x v="3"/>
    <s v="Nación"/>
    <n v="600000"/>
    <n v="600000"/>
    <s v="No"/>
    <s v="N/A"/>
    <n v="0"/>
    <s v="Suministro de combustible tipo Diesel para el funcionamiento de la planta eléctrica de la Dirección Seccional de Impuestos y Aduanas de Palmira"/>
    <s v="Suministro"/>
    <x v="0"/>
    <s v="N/A"/>
    <s v="Dirección Secc de Impuestos y Aduanas de Palmira"/>
    <x v="9"/>
    <x v="1"/>
    <s v="Dirección Seccional de Impuestos y Aduanas de Palmira"/>
    <n v="115201202"/>
    <s v="Oscar Ferrer Marin"/>
    <s v="Director Seccional"/>
    <s v="oferrerm@dian.gov.co"/>
    <n v="2855212"/>
    <s v="Pendiente"/>
    <s v="Cuarta"/>
    <d v="2024-05-10T00:00:00"/>
    <d v="2024-06-25T00:00:00"/>
    <d v="2024-07-15T00:00:00"/>
    <d v="2024-07-17T00:00:00"/>
    <n v="46"/>
    <n v="20"/>
    <n v="66"/>
    <s v="N/A"/>
    <s v="N/A"/>
    <s v="13-10-00-015"/>
  </r>
  <r>
    <n v="417"/>
    <n v="39121700"/>
    <s v="Ferretería eléctrica y suministros"/>
    <s v="Agosto"/>
    <n v="120"/>
    <x v="3"/>
    <s v="Nación"/>
    <n v="3000000"/>
    <n v="3000000"/>
    <s v="No"/>
    <s v="N/A"/>
    <n v="0"/>
    <s v="Suministro de materiales eléctricos, hidrosanitarios, ferretería, insumos y artículos para el funcionamiento y mantenimiento de la Dirección Seccional de Impuestos y Aduanas de Palmira."/>
    <s v="Suministro"/>
    <x v="0"/>
    <s v="N/A"/>
    <s v="Dirección Secc de Impuestos y Aduanas de Palmira"/>
    <x v="9"/>
    <x v="1"/>
    <s v="Dirección Seccional de Impuestos y Aduanas de Palmira"/>
    <n v="115201202"/>
    <s v="Oscar Ferrer Marin"/>
    <s v="Director Seccional"/>
    <s v="oferrerm@dian.gov.co"/>
    <n v="2855212"/>
    <s v="Pendiente"/>
    <s v="Tercera"/>
    <d v="2024-07-08T00:00:00"/>
    <d v="2024-08-23T00:00:00"/>
    <d v="2024-09-13T00:00:00"/>
    <d v="2024-09-16T00:00:00"/>
    <n v="46"/>
    <n v="21"/>
    <n v="67"/>
    <s v="N/A"/>
    <s v="N/A"/>
    <s v="13-10-00-015"/>
  </r>
  <r>
    <n v="418"/>
    <n v="15101500"/>
    <s v="Petróleo y Destilados"/>
    <s v="Febrero"/>
    <n v="293"/>
    <x v="3"/>
    <s v="Nación"/>
    <n v="6000000"/>
    <n v="6000000"/>
    <s v="No"/>
    <s v="N/A"/>
    <n v="0"/>
    <s v="Suministro de combustible para los vehículos y planta eléctrica de la Dirección Seccional de Impuestos y Aduanas de Pasto"/>
    <s v="Suministro"/>
    <x v="0"/>
    <s v="N/A"/>
    <s v="Dirección Secc de Impuestos y Aduanas de Pasto"/>
    <x v="9"/>
    <x v="1"/>
    <s v="Dirección Seccional de Impuestos y Aduanas de Pasto"/>
    <n v="114201202"/>
    <s v="Rubén Darío Lis Muñoz"/>
    <s v="Director Seccional"/>
    <s v="rlism@dian.gov.co"/>
    <s v="7293283 142001"/>
    <s v="Pendiente"/>
    <s v="Segunda"/>
    <d v="2024-02-05T00:00:00"/>
    <d v="2024-02-12T00:00:00"/>
    <d v="2024-02-28T00:00:00"/>
    <d v="2024-04-08T00:00:00"/>
    <n v="7"/>
    <n v="16"/>
    <n v="23"/>
    <s v="N/A"/>
    <s v="N/A"/>
    <s v="13-10-00-014"/>
  </r>
  <r>
    <n v="419"/>
    <n v="72151506"/>
    <s v="Servicio de instalación de mecanismos de control y dispositivos relacionados"/>
    <s v="Febrero"/>
    <n v="336"/>
    <x v="0"/>
    <s v="Nación"/>
    <n v="90000000"/>
    <n v="90000000"/>
    <s v="No"/>
    <s v="N/A"/>
    <n v="0"/>
    <s v="Mantenimiento preventivo y/o correctivo con inclusión de repuestos para el equipo fijo de RAYOS-X MARCA L-3 COMUNICATIONS tanto electrónico como mecánico, que tienen a cargo la Dirección_x000a_Seccional de Impuestos y Aduanas Pereira"/>
    <s v="Prestación de servicios"/>
    <x v="0"/>
    <s v="N/A"/>
    <s v="Dirección Secc de Impuestos y Aduanas de Pereira"/>
    <x v="9"/>
    <x v="1"/>
    <s v="Dirección Seccional de Impuestos y Aduanas de Pereira"/>
    <n v="116201275"/>
    <s v="Stella Cecilia Zuluaga Duque"/>
    <s v="Directora Seccional"/>
    <s v="szuluagad@dian.gov.co"/>
    <n v="3103158250"/>
    <s v="Pendiente"/>
    <s v="Primera"/>
    <d v="2024-01-15T00:00:00"/>
    <d v="2024-02-02T00:00:00"/>
    <d v="2024-02-27T00:00:00"/>
    <d v="2024-02-28T00:00:00"/>
    <n v="18"/>
    <n v="25"/>
    <n v="43"/>
    <s v="N/A"/>
    <s v="N/A"/>
    <s v="13-10-00-016"/>
  </r>
  <r>
    <n v="420"/>
    <n v="15101500"/>
    <s v="Petróleo y Destilados"/>
    <s v="Febrero"/>
    <n v="336"/>
    <x v="4"/>
    <s v="Nación"/>
    <n v="5000000"/>
    <n v="5000000"/>
    <s v="No"/>
    <s v="N/A"/>
    <n v="0"/>
    <s v="Suministro de combustible para los vehículos asignados para el funcionamiento de la Dirección Seccional de Impuestos y Aduanas de Pereira"/>
    <s v="Suministro"/>
    <x v="0"/>
    <s v="N/A"/>
    <s v="Dirección Secc de Impuestos y Aduanas de Pereira"/>
    <x v="9"/>
    <x v="1"/>
    <s v="Dirección Seccional de Impuestos y Aduanas de Pereira"/>
    <n v="116201257"/>
    <s v="Stella Cecilia Zuluaga Duque"/>
    <s v="Directora Seccional"/>
    <s v="szuluagad@dian.gov.co"/>
    <n v="3103158250"/>
    <s v="Pendiente"/>
    <s v="Primera"/>
    <d v="2024-01-30T00:00:00"/>
    <d v="2024-02-05T00:00:00"/>
    <d v="2024-02-28T00:00:00"/>
    <d v="2024-03-04T00:00:00"/>
    <n v="6"/>
    <n v="23"/>
    <n v="29"/>
    <s v="N/A"/>
    <s v="N/A"/>
    <s v="13-10-00-016"/>
  </r>
  <r>
    <n v="421"/>
    <n v="39121700"/>
    <s v="Ferretería eléctrica y suministros"/>
    <s v="Marzo"/>
    <n v="270"/>
    <x v="3"/>
    <s v="Nación"/>
    <n v="10000000"/>
    <n v="10000000"/>
    <s v="No"/>
    <s v="N/A"/>
    <n v="0"/>
    <s v="Suministro de materiales eléctricos, hidrosanitarios, ferretería, insumos y artículos para el funcionamiento y mantenimiento de la Dirección Seccional de Impuestos y Aduanas de Pereira"/>
    <s v="Suministro"/>
    <x v="0"/>
    <s v="N/A"/>
    <s v="Dirección Secc de Impuestos y Aduanas de Pereira"/>
    <x v="9"/>
    <x v="1"/>
    <s v="Dirección Seccional de Impuestos y Aduanas de Pereira"/>
    <n v="116201257"/>
    <s v="Stella Cecilia Zuluaga Duque"/>
    <s v="Directora Seccional"/>
    <s v="szuluagad@dian.gov.co"/>
    <n v="3103158250"/>
    <s v="Pendiente"/>
    <s v="Primera"/>
    <d v="2024-03-01T00:00:00"/>
    <d v="2024-03-06T00:00:00"/>
    <d v="2024-04-02T00:00:00"/>
    <d v="2024-04-03T00:00:00"/>
    <n v="5"/>
    <n v="27"/>
    <n v="32"/>
    <s v="N/A"/>
    <s v="N/A"/>
    <s v="13-10-00-016"/>
  </r>
  <r>
    <n v="422"/>
    <n v="78181500"/>
    <s v="Servicios de mantenimiento y reparación de vehículos"/>
    <s v="Marzo"/>
    <n v="300"/>
    <x v="3"/>
    <s v="Nación"/>
    <n v="12000000"/>
    <n v="12000000"/>
    <s v="No"/>
    <s v="N/A"/>
    <n v="0"/>
    <s v="Mantenimiento con suministro de repuestos nuevos y originales de los vehículos asignados a la Dirección Seccional de Impuestos y Aduanas de Pereira"/>
    <s v="Prestación de servicios"/>
    <x v="0"/>
    <s v="N/A"/>
    <s v="Dirección Secc de Impuestos y Aduanas de Pereira"/>
    <x v="9"/>
    <x v="1"/>
    <s v="Dirección Seccional de Impuestos y Aduanas de Pereira"/>
    <n v="116201257"/>
    <s v="Stella Cecilia Zuluaga Duque"/>
    <s v="Directora Seccional"/>
    <s v="szuluagad@dian.gov.co"/>
    <n v="3103158250"/>
    <s v="Pendiente"/>
    <s v="Segunda"/>
    <d v="2024-03-12T00:00:00"/>
    <d v="2024-03-15T00:00:00"/>
    <d v="2024-04-15T00:00:00"/>
    <d v="2024-04-18T00:00:00"/>
    <n v="3"/>
    <n v="31"/>
    <n v="34"/>
    <s v="N/A"/>
    <s v="N/A"/>
    <s v="13-10-00-016"/>
  </r>
  <r>
    <n v="423"/>
    <n v="72102100"/>
    <s v="Control de plagas"/>
    <s v="Enero"/>
    <n v="307"/>
    <x v="3"/>
    <s v="Nación"/>
    <n v="6000000"/>
    <n v="6000000"/>
    <s v="No"/>
    <s v="N/A"/>
    <n v="0"/>
    <s v="Servicio integral de fumigación y control de plagas para las diferentes instalaciones que integran la Dirección Seccional de Impuestos y Aduanas de Pereira"/>
    <s v="Prestación de servicios"/>
    <x v="0"/>
    <s v="N/A"/>
    <s v="Dirección Secc de Impuestos y Aduanas de Pereira"/>
    <x v="9"/>
    <x v="1"/>
    <s v="Dirección Seccional de Impuestos y Aduanas de Pereira"/>
    <n v="116201257"/>
    <s v="Stella Cecilia Zuluaga Duque"/>
    <s v="Directora Seccional"/>
    <s v="szuluagad@dian.gov.co"/>
    <n v="3103158250"/>
    <s v="Pendiente"/>
    <s v="Cuarta"/>
    <d v="2024-01-15T00:00:00"/>
    <d v="2024-01-26T00:00:00"/>
    <d v="2024-02-26T00:00:00"/>
    <d v="2024-02-28T00:00:00"/>
    <n v="11"/>
    <n v="31"/>
    <n v="42"/>
    <s v="N/A"/>
    <s v="N/A"/>
    <s v="13-10-00-016"/>
  </r>
  <r>
    <n v="424"/>
    <n v="80131500"/>
    <s v="Alquiler y arrendamiento de propiedades o edificaciones"/>
    <s v="Abril"/>
    <n v="291"/>
    <x v="0"/>
    <s v="Nación"/>
    <n v="632568000"/>
    <n v="632568000"/>
    <s v="No"/>
    <s v="N/A"/>
    <n v="0"/>
    <s v="Arrendamiento de inmueble para el funcionamiento del archivo central de la Dirección Seccional de Impuestos y Aduanas de Pereira"/>
    <s v="Prestación de servicios"/>
    <x v="0"/>
    <s v="N/A"/>
    <s v="Dirección Secc de Impuestos y Aduanas de Pereira"/>
    <x v="9"/>
    <x v="1"/>
    <s v="Dirección Seccional de Impuestos y Aduanas de Pereira"/>
    <n v="116201257"/>
    <s v="Stella Cecilia Zuluaga Duque"/>
    <s v="Directora Seccional"/>
    <s v="szuluagad@dian.gov.co"/>
    <n v="3103158250"/>
    <s v="Pendiente"/>
    <s v="Primera"/>
    <d v="2024-04-01T00:00:00"/>
    <d v="2024-04-04T00:00:00"/>
    <d v="2024-04-29T00:00:00"/>
    <d v="2024-04-30T00:00:00"/>
    <n v="3"/>
    <n v="25"/>
    <n v="28"/>
    <s v="N/A"/>
    <s v="N/A"/>
    <s v="13-10-00-016"/>
  </r>
  <r>
    <n v="425"/>
    <n v="15101500"/>
    <s v="Petróleo y Destilados"/>
    <s v="Febrero"/>
    <n v="301"/>
    <x v="3"/>
    <s v="Nación"/>
    <n v="23250000"/>
    <n v="23250000"/>
    <s v="No"/>
    <s v="N/A"/>
    <n v="0"/>
    <s v="Suministro de combustible para los vehículos asignados a la Dirección Seccional de Impuestos y Aduanas de Popayán"/>
    <s v="Suministro"/>
    <x v="0"/>
    <s v="N/A"/>
    <s v="Dirección Secc de Impuestos y Aduanas de Popayán"/>
    <x v="9"/>
    <x v="1"/>
    <s v="Dirección Seccional de Impuestos y Aduanas de Popayán"/>
    <n v="117201202"/>
    <s v="José Giovanni Daza"/>
    <s v="Director Seccional"/>
    <s v="jdaza@dian.gov.co"/>
    <n v="3122729042"/>
    <s v="Pendiente"/>
    <s v="Tercera"/>
    <d v="2024-02-20T00:00:00"/>
    <d v="2024-02-21T00:00:00"/>
    <d v="2024-03-04T00:00:00"/>
    <d v="2024-03-05T00:00:00"/>
    <n v="1"/>
    <n v="12"/>
    <n v="13"/>
    <s v="N/A"/>
    <s v="N/A"/>
    <s v="13-10-00-017"/>
  </r>
  <r>
    <n v="426"/>
    <n v="78181500"/>
    <s v="Servicios de mantenimiento y reparación de vehículos"/>
    <s v="Marzo"/>
    <n v="279"/>
    <x v="3"/>
    <s v="Nación"/>
    <n v="36300000"/>
    <n v="36300000"/>
    <s v="No"/>
    <s v="N/A"/>
    <n v="0"/>
    <s v="Mantenimiento Preventivo y correctivo con inclusión de repuestos nuevos y originales para los vehículos asignados a la Dirección Seccional de Impuestos y Aduanas de Popayán"/>
    <s v="Prestación de servicios"/>
    <x v="0"/>
    <s v="N/A"/>
    <s v="Dirección Secc de Impuestos y Aduanas de Popayán"/>
    <x v="9"/>
    <x v="1"/>
    <s v="Dirección Seccional de Impuestos y Aduanas de Popayán"/>
    <n v="117201202"/>
    <s v="José Giovanni Daza"/>
    <s v="Director Seccional"/>
    <s v="jdaza@dian.gov.co"/>
    <n v="3122729042"/>
    <s v="Pendiente"/>
    <s v="Segunda"/>
    <d v="2024-03-11T00:00:00"/>
    <d v="2024-03-12T00:00:00"/>
    <d v="2024-03-26T00:00:00"/>
    <d v="2024-03-27T00:00:00"/>
    <n v="1"/>
    <n v="14"/>
    <n v="15"/>
    <s v="N/A"/>
    <s v="N/A"/>
    <s v="13-10-00-017"/>
  </r>
  <r>
    <n v="427"/>
    <n v="39121700"/>
    <s v="Ferretería eléctrica y suministros"/>
    <s v="Abril"/>
    <n v="251"/>
    <x v="3"/>
    <s v="Nación"/>
    <n v="20000000"/>
    <n v="20000000"/>
    <s v="No"/>
    <s v="N/A"/>
    <n v="0"/>
    <s v="Suministro de materiales eléctricos, hidrosanitarios, ferretería, insumos y artículos para el funcionamiento y mantenimiento de la Dirección Seccional de Impuestos y Aduanas Popayán"/>
    <s v="Suministro"/>
    <x v="0"/>
    <s v="N/A"/>
    <s v="Dirección Secc de Impuestos y Aduanas de Popayán"/>
    <x v="9"/>
    <x v="1"/>
    <s v="Dirección Seccional de Impuestos y Aduanas de Popayán"/>
    <n v="117201202"/>
    <s v="José Giovanni Daza"/>
    <s v="Director Seccional"/>
    <s v="jdaza@dian.gov.co"/>
    <n v="3122729042"/>
    <s v="Pendiente"/>
    <s v="Primera"/>
    <d v="2024-04-01T00:00:00"/>
    <d v="2024-04-02T00:00:00"/>
    <d v="2024-04-15T00:00:00"/>
    <d v="2024-04-16T00:00:00"/>
    <n v="1"/>
    <n v="13"/>
    <n v="14"/>
    <s v="N/A"/>
    <s v="N/A"/>
    <s v="13-10-00-017"/>
  </r>
  <r>
    <n v="428"/>
    <n v="72102100"/>
    <s v="Control de plagas"/>
    <s v="Mayo"/>
    <n v="224"/>
    <x v="3"/>
    <s v="Nación"/>
    <n v="15000000"/>
    <n v="15000000"/>
    <s v="No"/>
    <s v="N/A"/>
    <n v="0"/>
    <s v="Servicio integral de fumigación y control de plagas para la sede de la Dirección Seccional de Impuestos y Aduanas de Popayán "/>
    <s v="Prestación de servicios"/>
    <x v="0"/>
    <s v="N/A"/>
    <s v="Dirección Secc de Impuestos y Aduanas de Popayán"/>
    <x v="9"/>
    <x v="1"/>
    <s v="Dirección Seccional de Impuestos y Aduanas de Popayán"/>
    <n v="117201202"/>
    <s v="José Giovanni Daza"/>
    <s v="Director Seccional"/>
    <s v="jdaza@dian.gov.co"/>
    <n v="3122729042"/>
    <s v="Pendiente"/>
    <s v="Primera"/>
    <d v="2024-05-02T00:00:00"/>
    <d v="2024-05-03T00:00:00"/>
    <d v="2024-05-20T00:00:00"/>
    <d v="2024-05-21T00:00:00"/>
    <n v="1"/>
    <n v="17"/>
    <n v="18"/>
    <s v="N/A"/>
    <s v="N/A"/>
    <s v="13-10-00-017"/>
  </r>
  <r>
    <n v="429"/>
    <n v="80131500"/>
    <s v="Alquiler y arrendamiento de propiedades o edificaciones"/>
    <s v="Enero"/>
    <n v="364"/>
    <x v="0"/>
    <s v="Nación"/>
    <n v="157080000"/>
    <n v="157080000"/>
    <s v="No"/>
    <s v="N/A"/>
    <n v="0"/>
    <s v="Arrendamiento de inmueble para el funcionamiento de la Seccional de Impuestos y Aduanas de Puerto Asís "/>
    <s v="Arrendamiento"/>
    <x v="0"/>
    <s v="N/A"/>
    <s v="Dirección Secc de Impuestos y Aduanas de Puerto Asís"/>
    <x v="9"/>
    <x v="1"/>
    <s v="Dirección Seccional de Impuestos y Aduanas de Puerto Asís"/>
    <n v="146201202"/>
    <s v="Jorge Eulides Moreno Murillo"/>
    <s v="Director Seccional"/>
    <s v="jmorenom@dian.gov.co"/>
    <n v="3204820278"/>
    <s v="Pendiente"/>
    <s v="Primera"/>
    <d v="2023-12-15T00:00:00"/>
    <d v="2024-01-02T00:00:00"/>
    <d v="2024-01-02T00:00:00"/>
    <d v="2024-01-02T00:00:00"/>
    <n v="18"/>
    <n v="0"/>
    <n v="18"/>
    <s v="N/A"/>
    <s v="N/A"/>
    <s v="13-10-00-046"/>
  </r>
  <r>
    <n v="430"/>
    <n v="15101500"/>
    <s v="Petróleo y Destilados"/>
    <s v="Enero"/>
    <n v="326"/>
    <x v="3"/>
    <s v="Nación"/>
    <n v="15000000"/>
    <n v="15000000"/>
    <s v="No"/>
    <s v="N/A"/>
    <n v="0"/>
    <s v="Suministro de combustible para vehículos y la planta eléctrica de la Seccional de Impuestos y Aduanas de Puerto Asís"/>
    <s v="Suministro"/>
    <x v="0"/>
    <s v="N/A"/>
    <s v="Dirección Secc de Impuestos y Aduanas de Puerto Asís"/>
    <x v="9"/>
    <x v="1"/>
    <s v="Dirección Seccional de Impuestos y Aduanas de Puerto Asís"/>
    <n v="146201202"/>
    <s v="Jorge Eulides Moreno Murillo"/>
    <s v="Director Seccional"/>
    <s v="jmorenom@dian.gov.co"/>
    <n v="3204820278"/>
    <s v="Pendiente"/>
    <s v="Tercera"/>
    <d v="2024-01-12T00:00:00"/>
    <d v="2024-01-18T00:00:00"/>
    <d v="2024-02-05T00:00:00"/>
    <d v="2024-02-09T00:00:00"/>
    <n v="6"/>
    <n v="18"/>
    <n v="24"/>
    <s v="N/A"/>
    <s v="N/A"/>
    <s v="13-10-00-046"/>
  </r>
  <r>
    <n v="431"/>
    <n v="39121700"/>
    <s v="Ferretería eléctrica y suministros"/>
    <s v="Enero"/>
    <n v="326"/>
    <x v="3"/>
    <s v="Nación"/>
    <n v="30000000"/>
    <n v="30000000"/>
    <s v="No"/>
    <s v="N/A"/>
    <n v="0"/>
    <s v="Suministro de materiales eléctricos, hidrosanitarios, ferretería, insumos y artículos para el funcionamiento y mantenimiento de la Dirección Seccional de Impuestos y Aduanas de Puerto Asís."/>
    <s v="Suministro"/>
    <x v="0"/>
    <s v="N/A"/>
    <s v="Dirección Secc de Impuestos y Aduanas de Puerto Asís"/>
    <x v="9"/>
    <x v="1"/>
    <s v="Dirección Seccional de Impuestos y Aduanas de Puerto Asís"/>
    <n v="146201202"/>
    <s v="Jorge Eulides Moreno Murillo"/>
    <s v="Director Seccional"/>
    <s v="jmorenom@dian.gov.co"/>
    <n v="3204820278"/>
    <s v="Pendiente"/>
    <s v="Tercera"/>
    <d v="2024-01-12T00:00:00"/>
    <d v="2024-01-18T00:00:00"/>
    <d v="2024-02-05T00:00:00"/>
    <d v="2024-02-09T00:00:00"/>
    <n v="6"/>
    <n v="18"/>
    <n v="24"/>
    <s v="N/A"/>
    <s v="N/A"/>
    <s v="13-10-00-046"/>
  </r>
  <r>
    <n v="432"/>
    <n v="72102100"/>
    <s v="Control de plagas"/>
    <s v="Febrero"/>
    <n v="306"/>
    <x v="3"/>
    <s v="Nación"/>
    <n v="4000000"/>
    <n v="4000000"/>
    <s v="No"/>
    <s v="N/A"/>
    <n v="0"/>
    <s v="Servicio integral de fumigación y control de plagas para las diferentes sedes a cargo de la Dirección Seccional de Impuestos y Aduanas de Puerto Asís"/>
    <s v="Prestación de servicios"/>
    <x v="0"/>
    <s v="N/A"/>
    <s v="Dirección Secc de Impuestos y Aduanas de Puerto Asís"/>
    <x v="9"/>
    <x v="1"/>
    <s v="Dirección Seccional de Impuestos y Aduanas de Puerto Asís"/>
    <n v="146201202"/>
    <s v="Jorge Eulides Moreno Murillo"/>
    <s v="Director Seccional"/>
    <s v="jmorenom@dian.gov.co"/>
    <n v="3204820278"/>
    <s v="Pendiente"/>
    <s v="Primera"/>
    <d v="2024-02-02T00:00:00"/>
    <d v="2024-02-07T00:00:00"/>
    <d v="2024-02-26T00:00:00"/>
    <d v="2024-02-29T00:00:00"/>
    <n v="5"/>
    <n v="19"/>
    <n v="24"/>
    <s v="N/A"/>
    <s v="N/A"/>
    <s v="13-10-00-046"/>
  </r>
  <r>
    <n v="433"/>
    <n v="72151506"/>
    <s v="Servicio de instalación de mecanismos de control y dispositivos relacionados"/>
    <s v="Marzo"/>
    <n v="264"/>
    <x v="0"/>
    <s v="Nación"/>
    <n v="100000000"/>
    <n v="100000000"/>
    <s v="No"/>
    <s v="N/A"/>
    <n v="0"/>
    <s v="Mantenimiento preventivo y/o correctivo con inclusión de repuestos para el equipo de rayos x Marca L3 Communications de referencia PX231, a cargo de la Dirección Seccional de Impuestos y Aduanas de Puerto Asis"/>
    <s v="Prestación de servicios"/>
    <x v="0"/>
    <s v="N/A"/>
    <s v="Dirección Secc de Impuestos y Aduanas de Puerto Asís"/>
    <x v="9"/>
    <x v="1"/>
    <s v="Dirección Seccional de Impuestos y Aduanas de Puerto Asís"/>
    <n v="146201202"/>
    <s v="Jorge Eulides Moreno Murillo"/>
    <s v="Director Seccional"/>
    <s v="jmorenom@dian.gov.co"/>
    <n v="3204820278"/>
    <s v="Pendiente"/>
    <s v="Tercera"/>
    <d v="2024-03-13T00:00:00"/>
    <d v="2024-03-18T00:00:00"/>
    <d v="2024-04-08T00:00:00"/>
    <d v="2024-04-11T00:00:00"/>
    <n v="5"/>
    <n v="21"/>
    <n v="26"/>
    <s v="N/A"/>
    <s v="N/A"/>
    <s v="13-10-00-046"/>
  </r>
  <r>
    <n v="434"/>
    <n v="80131500"/>
    <s v="Alquiler y arrendamiento de propiedades o edificaciones"/>
    <s v="Enero"/>
    <n v="365"/>
    <x v="0"/>
    <s v="Nación"/>
    <n v="12329580"/>
    <n v="12329580"/>
    <s v="No"/>
    <s v="N/A"/>
    <n v="0"/>
    <s v="Arrendamiento de parqueadero ubicado en el perímetro urbano de Quibdó para los vehículos asignados a la Dirección Seccional de Impuestos y Aduanas de Quibdó"/>
    <s v="Arrendamiento"/>
    <x v="0"/>
    <s v="N/A"/>
    <s v="Dirección Secc de Impuestos y Aduanas de Quibdó"/>
    <x v="9"/>
    <x v="1"/>
    <s v="Dirección Seccional de Impuestos y Aduanas de Quibdó"/>
    <n v="118201202"/>
    <s v="Maria Nancy Aguilar Mosquera"/>
    <s v="Directora Seccional"/>
    <s v="maguilarm@dian.gov.co"/>
    <n v="3103687842"/>
    <s v="Pendiente"/>
    <s v="Primera"/>
    <d v="2023-12-05T00:00:00"/>
    <d v="2024-01-02T00:00:00"/>
    <d v="2024-01-02T00:00:00"/>
    <d v="2024-01-02T00:00:00"/>
    <n v="28"/>
    <n v="0"/>
    <n v="28"/>
    <s v="N/A"/>
    <s v="N/A"/>
    <s v="13-10-00-018"/>
  </r>
  <r>
    <n v="435"/>
    <n v="80131500"/>
    <s v="Alquiler y arrendamiento de propiedades o edificaciones"/>
    <s v="Enero"/>
    <n v="365"/>
    <x v="0"/>
    <s v="Nación"/>
    <n v="114240000"/>
    <n v="114240000"/>
    <s v="No"/>
    <s v="N/A"/>
    <n v="0"/>
    <s v="Arrendamiento de una bodega para el archivo de la DIAN en la ciudad de Quibdó"/>
    <s v="Arrendamiento"/>
    <x v="0"/>
    <s v="N/A"/>
    <s v="Dirección Secc de Impuestos y Aduanas de Quibdó"/>
    <x v="9"/>
    <x v="1"/>
    <s v="Dirección Seccional de Impuestos y Aduanas de Quibdó"/>
    <n v="118201202"/>
    <s v="Maria Nancy Aguilar Mosquera"/>
    <s v="Directora Seccional"/>
    <s v="maguilarm@dian.gov.co"/>
    <n v="3103687842"/>
    <s v="Pendiente"/>
    <s v="Primera"/>
    <d v="2023-12-05T00:00:00"/>
    <d v="2024-01-02T00:00:00"/>
    <d v="2024-01-02T00:00:00"/>
    <d v="2024-01-02T00:00:00"/>
    <n v="28"/>
    <n v="0"/>
    <n v="28"/>
    <s v="N/A"/>
    <s v="N/A"/>
    <s v="13-10-00-018"/>
  </r>
  <r>
    <n v="436"/>
    <n v="15101500"/>
    <s v="Petróleo y Destilados"/>
    <s v="Enero"/>
    <n v="306"/>
    <x v="4"/>
    <s v="Nación"/>
    <n v="2400000"/>
    <n v="2400000"/>
    <s v="No"/>
    <s v="N/A"/>
    <n v="0"/>
    <s v="Suministro de combustible para los vehículos asignados a la Dirección Seccional de Impuestos y Aduanas de Quibdó."/>
    <s v="Suministro"/>
    <x v="0"/>
    <s v="N/A"/>
    <s v="Dirección Secc de Impuestos y Aduanas de Quibdó"/>
    <x v="9"/>
    <x v="1"/>
    <s v="Dirección Seccional de Impuestos y Aduanas de Quibdó"/>
    <n v="118201202"/>
    <s v="Maria Nancy Aguilar Mosquera"/>
    <s v="Directora Seccional"/>
    <s v="maguilarm@dian.gov.co"/>
    <n v="3103687842"/>
    <s v="Pendiente"/>
    <s v="Quinta"/>
    <d v="2024-01-15T00:00:00"/>
    <d v="2024-01-31T00:00:00"/>
    <d v="2024-02-22T00:00:00"/>
    <d v="2024-02-29T00:00:00"/>
    <n v="16"/>
    <n v="22"/>
    <n v="38"/>
    <s v="N/A"/>
    <s v="N/A"/>
    <s v="13-10-00-018"/>
  </r>
  <r>
    <n v="437"/>
    <n v="15101500"/>
    <s v="Petróleo y Destilados"/>
    <s v="Junio"/>
    <n v="182"/>
    <x v="3"/>
    <s v="Nación"/>
    <n v="400000"/>
    <n v="400000"/>
    <s v="No"/>
    <s v="N/A"/>
    <n v="0"/>
    <s v="Suministro de combustible para la planta eléctrica de la Dirección Seccional de Impuestos y Aduanas de Quibdó"/>
    <s v="Suministro"/>
    <x v="0"/>
    <s v="N/A"/>
    <s v="Dirección Secc de Impuestos y Aduanas de Quibdó"/>
    <x v="9"/>
    <x v="1"/>
    <s v="Dirección Seccional de Impuestos y Aduanas de Quibdó"/>
    <n v="118201202"/>
    <s v="Maria Nancy Aguilar Mosquera"/>
    <s v="Directora Seccional"/>
    <s v="maguilarm@dian.gov.co"/>
    <n v="3103687842"/>
    <s v="Pendiente"/>
    <s v="Primera"/>
    <d v="2024-05-20T00:00:00"/>
    <d v="2024-06-03T00:00:00"/>
    <d v="2024-06-28T00:00:00"/>
    <d v="2024-07-02T00:00:00"/>
    <n v="14"/>
    <n v="25"/>
    <n v="39"/>
    <s v="N/A"/>
    <s v="N/A"/>
    <s v="13-10-00-018"/>
  </r>
  <r>
    <n v="438"/>
    <n v="72102100"/>
    <s v="Control de plagas"/>
    <s v="Marzo"/>
    <n v="286"/>
    <x v="3"/>
    <s v="Nación"/>
    <n v="3000000"/>
    <n v="3000000"/>
    <s v="No"/>
    <s v="N/A"/>
    <n v="0"/>
    <s v="Servicio integral de fumigación y control de plagas para las instalaciones de la Dirección Seccional de Impuestos y Aduanas de Quibdó."/>
    <s v="Prestación de servicios"/>
    <x v="0"/>
    <s v="N/A"/>
    <s v="Dirección Secc de Impuestos y Aduanas de Quibdó"/>
    <x v="9"/>
    <x v="1"/>
    <s v="Dirección Seccional de Impuestos y Aduanas de Quibdó"/>
    <n v="118201202"/>
    <s v="Maria Nancy Aguilar Mosquera"/>
    <s v="Directora Seccional"/>
    <s v="maguilarm@dian.gov.co"/>
    <n v="3103687842"/>
    <s v="Pendiente"/>
    <s v="Segunda"/>
    <d v="2024-02-26T00:00:00"/>
    <d v="2024-03-13T00:00:00"/>
    <d v="2024-04-08T00:00:00"/>
    <d v="2024-04-11T00:00:00"/>
    <n v="16"/>
    <n v="26"/>
    <n v="42"/>
    <s v="N/A"/>
    <s v="N/A"/>
    <s v="13-10-00-018"/>
  </r>
  <r>
    <n v="439"/>
    <n v="80131500"/>
    <s v="Alquiler y arrendamiento de propiedades o edificaciones"/>
    <s v="Enero"/>
    <n v="360"/>
    <x v="0"/>
    <s v="Nación"/>
    <n v="197415900"/>
    <n v="197415900"/>
    <s v="No"/>
    <s v="N/A"/>
    <n v="0"/>
    <s v="Arrendamiento de un inmueble para el funcionamiento del archivo de la Dian seccional Riohacha"/>
    <s v="Arrendamiento"/>
    <x v="0"/>
    <s v="N/A"/>
    <s v="Dirección Secc de Impuestos y Aduanas de Riohacha"/>
    <x v="9"/>
    <x v="1"/>
    <s v="Dirección Seccional de Impuestos y Aduanas de Riohacha"/>
    <n v="125201203"/>
    <s v="CF. David Alexander Sanchez Muñoz"/>
    <s v="Director Seccional"/>
    <s v="dsanchez2@dian.gov.co"/>
    <n v="3204909799"/>
    <s v="Pendiente"/>
    <s v="Primera"/>
    <d v="2023-12-19T00:00:00"/>
    <d v="2024-01-02T00:00:00"/>
    <d v="2024-01-09T00:00:00"/>
    <d v="2024-01-12T00:00:00"/>
    <n v="14"/>
    <n v="7"/>
    <n v="21"/>
    <s v="N/A"/>
    <s v="N/A"/>
    <s v="13-10-00-025"/>
  </r>
  <r>
    <n v="440"/>
    <n v="15101500"/>
    <s v="Petróleo y Destilados"/>
    <s v="Enero"/>
    <n v="360"/>
    <x v="3"/>
    <s v="Nación"/>
    <n v="50000000"/>
    <n v="50000000"/>
    <s v="No"/>
    <s v="N/A"/>
    <n v="0"/>
    <s v="Suministro de combustible para los vehículos de la DIAN seccional Riohacha"/>
    <s v="Suministro"/>
    <x v="0"/>
    <s v="N/A"/>
    <s v="Dirección Secc de Impuestos y Aduanas de Riohacha"/>
    <x v="9"/>
    <x v="1"/>
    <s v="Dirección Seccional de Impuestos y Aduanas de Riohacha"/>
    <n v="125201203"/>
    <s v="CF. David Alexander Sanchez Muñoz"/>
    <s v="Director Seccional"/>
    <s v="dsanchez2@dian.gov.co"/>
    <n v="3204909799"/>
    <s v="Pendiente"/>
    <s v="Tercera"/>
    <d v="2024-01-03T00:00:00"/>
    <d v="2024-01-16T00:00:00"/>
    <d v="2024-02-05T00:00:00"/>
    <d v="2024-02-08T00:00:00"/>
    <n v="13"/>
    <n v="20"/>
    <n v="33"/>
    <s v="N/A"/>
    <s v="N/A"/>
    <s v="13-10-00-025"/>
  </r>
  <r>
    <n v="441"/>
    <n v="78181500"/>
    <s v="Servicios de mantenimiento y reparación de vehículos"/>
    <s v="Febrero"/>
    <n v="330"/>
    <x v="3"/>
    <s v="Nación"/>
    <n v="80000000"/>
    <n v="80000000"/>
    <s v="No"/>
    <s v="N/A"/>
    <n v="0"/>
    <s v="Servicio de mantenimiento preventivo y/o correctivo, con suministro de repuestos nuevos y originales para el parque automotor de la Dian Seccional Riohacha"/>
    <s v="Prestación de servicios"/>
    <x v="0"/>
    <s v="N/A"/>
    <s v="Dirección Secc de Impuestos y Aduanas de Riohacha"/>
    <x v="9"/>
    <x v="1"/>
    <s v="Dirección Seccional de Impuestos y Aduanas de Riohacha"/>
    <n v="125201203"/>
    <s v="CF. David Alexander Sanchez Muñoz"/>
    <s v="Director Seccional"/>
    <s v="dsanchez2@dian.gov.co"/>
    <n v="3204909799"/>
    <s v="Pendiente"/>
    <s v="Primera"/>
    <d v="2024-01-22T00:00:00"/>
    <d v="2024-02-06T00:00:00"/>
    <d v="2024-02-26T00:00:00"/>
    <d v="2024-02-29T00:00:00"/>
    <n v="15"/>
    <n v="20"/>
    <n v="35"/>
    <s v="N/A"/>
    <s v="N/A"/>
    <s v="13-10-00-025"/>
  </r>
  <r>
    <n v="442"/>
    <n v="72102100"/>
    <s v="Control de plagas"/>
    <s v="Febrero"/>
    <n v="330"/>
    <x v="3"/>
    <s v="Nación"/>
    <n v="12000000"/>
    <n v="12000000"/>
    <s v="No"/>
    <s v="N/A"/>
    <n v="0"/>
    <s v="Servicio integral de fumigación y control de plagas para la Dirección Seccional de Impuestos y Aduanas de Riohacha"/>
    <s v="Prestación de servicios"/>
    <x v="0"/>
    <s v="N/A"/>
    <s v="Dirección Secc de Impuestos y Aduanas de Riohacha"/>
    <x v="9"/>
    <x v="1"/>
    <s v="Dirección Seccional de Impuestos y Aduanas de Riohacha"/>
    <n v="125201203"/>
    <s v="CF. David Alexander Sanchez Muñoz"/>
    <s v="Director Seccional"/>
    <s v="dsanchez2@dian.gov.co"/>
    <n v="3204909799"/>
    <s v="Pendiente"/>
    <s v="Tercera"/>
    <d v="2024-02-13T00:00:00"/>
    <d v="2024-02-19T00:00:00"/>
    <d v="2024-03-11T00:00:00"/>
    <d v="2024-03-14T00:00:00"/>
    <n v="6"/>
    <n v="21"/>
    <n v="27"/>
    <s v="N/A"/>
    <s v="N/A"/>
    <s v="13-10-00-025"/>
  </r>
  <r>
    <n v="443"/>
    <n v="39121700"/>
    <s v="Ferretería eléctrica y suministros"/>
    <s v="Marzo"/>
    <n v="300"/>
    <x v="3"/>
    <s v="Nación"/>
    <n v="10000000"/>
    <n v="10000000"/>
    <s v="No"/>
    <s v="N/A"/>
    <n v="0"/>
    <s v="Suministro de materiales eléctricos, hidrosanitarios, ferretería, insumos y artículos para el funcionamiento y mantenimiento de la Dirección Seccional de Impuestos y Aduanas de Riohacha"/>
    <s v="Suministro"/>
    <x v="0"/>
    <s v="N/A"/>
    <s v="Dirección Secc de Impuestos y Aduanas de Riohacha"/>
    <x v="9"/>
    <x v="1"/>
    <s v="Dirección Seccional de Impuestos y Aduanas de Riohacha"/>
    <n v="125201203"/>
    <s v="CF. David Alexander Sanchez Muñoz"/>
    <s v="Director Seccional"/>
    <s v="dsanchez2@dian.gov.co"/>
    <n v="3204909799"/>
    <s v="Pendiente"/>
    <s v="Primera"/>
    <d v="2024-02-21T00:00:00"/>
    <d v="2024-03-05T00:00:00"/>
    <d v="2024-03-21T00:00:00"/>
    <d v="2024-03-27T00:00:00"/>
    <n v="13"/>
    <n v="16"/>
    <n v="29"/>
    <s v="N/A"/>
    <s v="N/A"/>
    <s v="13-10-00-025"/>
  </r>
  <r>
    <n v="444"/>
    <n v="77101503"/>
    <s v="Servicios medioambientales"/>
    <s v="Junio"/>
    <n v="60"/>
    <x v="3"/>
    <s v="Nación"/>
    <n v="4000000"/>
    <n v="4000000"/>
    <s v="No"/>
    <s v="N/A"/>
    <n v="0"/>
    <s v="Servicio de caracterización de vertimientos de las aguas residuales domésticas y aguas residuales no domesticas (ARD y ARnD) correspondiente a la sede de la Dirección de Impuestos y Aduanas Nacionales ubicadas en la DIAN Seccional Riohacha"/>
    <s v="Prestación de servicios"/>
    <x v="0"/>
    <s v="N/A"/>
    <s v="Dirección Secc de Impuestos y Aduanas de Riohacha"/>
    <x v="9"/>
    <x v="1"/>
    <s v="Dirección Seccional de Impuestos y Aduanas de Riohacha"/>
    <n v="125201203"/>
    <s v="CF. David Alexander Sanchez Muñoz"/>
    <s v="Director Seccional"/>
    <s v="dsanchez2@dian.gov.co"/>
    <n v="3204909799"/>
    <s v="Pendiente"/>
    <s v="Primera"/>
    <d v="2024-05-23T00:00:00"/>
    <d v="2024-06-05T00:00:00"/>
    <d v="2024-06-24T00:00:00"/>
    <d v="2024-06-27T00:00:00"/>
    <n v="13"/>
    <n v="19"/>
    <n v="32"/>
    <s v="N/A"/>
    <s v="N/A"/>
    <s v="13-10-00-025"/>
  </r>
  <r>
    <n v="445"/>
    <n v="15101500"/>
    <s v="Petróleo y Destilados"/>
    <s v="Enero"/>
    <n v="300"/>
    <x v="3"/>
    <s v="Nación"/>
    <n v="12000000"/>
    <n v="12000000"/>
    <s v="No"/>
    <s v="N/A"/>
    <n v="0"/>
    <s v="Suministro de combustible para los vehículos oficiales y la planta eléctrica de emergencia asignada a la Dirección Seccional de Impuestos y Aduanas de San Andrés."/>
    <s v="Suministro"/>
    <x v="0"/>
    <s v="N/A"/>
    <s v="Dirección Secc de Impuestos y Aduanas de San Andrés"/>
    <x v="9"/>
    <x v="1"/>
    <s v="Dirección Seccional de Impuestos y Aduanas de San Andrés"/>
    <n v="127201202"/>
    <s v="Ingrid Ruth Saams Archbold"/>
    <s v="Directora Seccional (A)"/>
    <s v="isaamsa@dian.gov.co"/>
    <s v="5124211 277101"/>
    <s v="Pendiente"/>
    <s v="Segunda"/>
    <d v="2024-01-04T00:00:00"/>
    <d v="2024-01-11T00:00:00"/>
    <d v="2024-01-25T00:00:00"/>
    <d v="2024-01-25T00:00:00"/>
    <n v="7"/>
    <n v="14"/>
    <n v="21"/>
    <s v="N/A"/>
    <s v="N/A"/>
    <s v="13-10-00-027"/>
  </r>
  <r>
    <n v="446"/>
    <n v="72102100"/>
    <s v="Control de plagas"/>
    <s v="Enero"/>
    <n v="135"/>
    <x v="3"/>
    <s v="Nación"/>
    <n v="20000000"/>
    <n v="20000000"/>
    <s v="No"/>
    <s v="N/A"/>
    <n v="0"/>
    <s v="Servicio integral de fumigación y control de plagas para la Dirección Seccional de Impuestos y Aduanas de San Andrés"/>
    <s v="Prestación de servicios"/>
    <x v="0"/>
    <s v="N/A"/>
    <s v="Dirección Secc de Impuestos y Aduanas de San Andrés"/>
    <x v="9"/>
    <x v="1"/>
    <s v="Dirección Seccional de Impuestos y Aduanas de San Andrés"/>
    <n v="127201202"/>
    <s v="Ingrid Ruth Saams Archbold"/>
    <s v="Directora Seccional (A)"/>
    <s v="isaamsa@dian.gov.co"/>
    <s v="5124211 277101"/>
    <s v="Pendiente"/>
    <s v="Segunda"/>
    <d v="2024-01-04T00:00:00"/>
    <d v="2024-01-11T00:00:00"/>
    <d v="2024-01-26T00:00:00"/>
    <d v="2024-01-26T00:00:00"/>
    <n v="7"/>
    <n v="15"/>
    <n v="22"/>
    <s v="N/A"/>
    <s v="N/A"/>
    <s v="13-10-00-027"/>
  </r>
  <r>
    <n v="447"/>
    <n v="78181500"/>
    <s v="Servicios de mantenimiento y reparación de vehículos"/>
    <s v="Enero"/>
    <n v="330"/>
    <x v="3"/>
    <s v="Nación"/>
    <n v="17000000"/>
    <n v="17000000"/>
    <s v="No"/>
    <s v="N/A"/>
    <n v="0"/>
    <s v="Mantenimiento preventivo y correctivo con inclusión de repuestos, para los vehículos oficiales asignados a la Dirección Seccional de Impuestos y Aduanas de San Andrés"/>
    <s v="Prestación de servicios"/>
    <x v="0"/>
    <s v="N/A"/>
    <s v="Dirección Secc de Impuestos y Aduanas de San Andrés"/>
    <x v="9"/>
    <x v="1"/>
    <s v="Dirección Seccional de Impuestos y Aduanas de San Andrés"/>
    <n v="127201202"/>
    <s v="Ingrid Ruth Saams Archbold"/>
    <s v="Directora Seccional (A)"/>
    <s v="isaamsa@dian.gov.co"/>
    <s v="5124211 277101"/>
    <s v="Pendiente"/>
    <s v="Cuarta"/>
    <d v="2024-01-16T00:00:00"/>
    <d v="2024-01-22T00:00:00"/>
    <d v="2024-02-05T00:00:00"/>
    <d v="2024-02-05T00:00:00"/>
    <n v="6"/>
    <n v="14"/>
    <n v="20"/>
    <s v="N/A"/>
    <s v="N/A"/>
    <s v="13-10-00-027"/>
  </r>
  <r>
    <n v="448"/>
    <n v="39121700"/>
    <s v="Ferretería eléctrica y suministros"/>
    <s v="Febrero"/>
    <n v="180"/>
    <x v="3"/>
    <s v="Nación"/>
    <n v="22500000"/>
    <n v="22500000"/>
    <s v="No"/>
    <s v="N/A"/>
    <n v="0"/>
    <s v="Suministro de materiales eléctricos, hidrosanitarios, ferretería, insumos y artículos para el funcionamiento y mantenimiento de la Dirección Seccional de Impuestos y Aduanas de San Andrés"/>
    <s v="Suministro"/>
    <x v="0"/>
    <s v="N/A"/>
    <s v="Dirección Secc de Impuestos y Aduanas de San Andrés"/>
    <x v="9"/>
    <x v="1"/>
    <s v="Dirección Seccional de Impuestos y Aduanas de San Andrés"/>
    <n v="127201202"/>
    <s v="Ingrid Ruth Saams Archbold"/>
    <s v="Directora Seccional (A)"/>
    <s v="isaamsa@dian.gov.co"/>
    <s v="5124211 277101"/>
    <s v="Pendiente"/>
    <s v="Segunda"/>
    <d v="2024-02-05T00:00:00"/>
    <d v="2024-02-12T00:00:00"/>
    <d v="2024-02-23T00:00:00"/>
    <d v="2024-02-23T00:00:00"/>
    <n v="7"/>
    <n v="11"/>
    <n v="18"/>
    <s v="N/A"/>
    <s v="N/A"/>
    <s v="13-10-00-027"/>
  </r>
  <r>
    <n v="449"/>
    <n v="72154022"/>
    <s v="Servicio de instalación y mantenimiento de equipos hidráulicos"/>
    <s v="Febrero"/>
    <n v="180"/>
    <x v="3"/>
    <s v="Nación"/>
    <n v="12000000"/>
    <n v="12000000"/>
    <s v="No"/>
    <s v="N/A"/>
    <n v="0"/>
    <s v="Mantenimiento preventivo y correctivo con inclusión de repuestos, para la planta de tratamiento de agua de uso sanitario, incluye lavado y desinfección de cisternas y tanques de la Dirección Seccional de San Andrés. "/>
    <s v="Prestación de servicios"/>
    <x v="0"/>
    <s v="N/A"/>
    <s v="Dirección Secc de Impuestos y Aduanas de San Andrés"/>
    <x v="9"/>
    <x v="1"/>
    <s v="Dirección Seccional de Impuestos y Aduanas de San Andrés"/>
    <n v="127201202"/>
    <s v="Ingrid Ruth Saams Archbold"/>
    <s v="Directora Seccional (A)"/>
    <s v="isaamsa@dian.gov.co"/>
    <s v="5124211 277101"/>
    <s v="Pendiente"/>
    <s v="Tercera"/>
    <d v="2024-02-12T00:00:00"/>
    <d v="2024-02-19T00:00:00"/>
    <d v="2024-03-01T00:00:00"/>
    <d v="2024-03-01T00:00:00"/>
    <n v="7"/>
    <n v="11"/>
    <n v="18"/>
    <s v="N/A"/>
    <s v="N/A"/>
    <s v="13-10-00-027"/>
  </r>
  <r>
    <n v="450"/>
    <n v="80131500"/>
    <s v="Alquiler y arrendamiento de propiedades o edificaciones"/>
    <s v="Enero"/>
    <n v="363"/>
    <x v="0"/>
    <s v="Nación"/>
    <n v="205400000"/>
    <n v="205400000"/>
    <s v="No"/>
    <s v="N/A"/>
    <n v="0"/>
    <s v="Arrendamiento inmueble para el funcionamiento del archivo central de la Dirección Seccional de Impuestos y Aduanas de Santa Marta"/>
    <s v="Arrendamiento"/>
    <x v="0"/>
    <s v="N/A"/>
    <s v="Dirección Secc de Impuestos y Aduanas de Santa Marta"/>
    <x v="9"/>
    <x v="1"/>
    <s v="Dirección Seccional de Impuestos y Aduanas de Santa Marta"/>
    <n v="119201202"/>
    <s v="Julio Cesar Torres Castellar"/>
    <s v="Director Seccional"/>
    <s v="jtorresc2@dian.gov.co"/>
    <s v="4237076 192001"/>
    <s v="Pendiente"/>
    <s v="Primera"/>
    <d v="2024-01-02T00:00:00"/>
    <d v="2024-01-02T00:00:00"/>
    <d v="2024-01-02T00:00:00"/>
    <d v="2024-01-02T00:00:00"/>
    <n v="0"/>
    <n v="0"/>
    <n v="0"/>
    <s v="N/A"/>
    <s v="N/A"/>
    <s v="13-10-00-019"/>
  </r>
  <r>
    <n v="451"/>
    <n v="80131500"/>
    <s v="Alquiler y arrendamiento de propiedades o edificaciones"/>
    <s v="Enero"/>
    <n v="363"/>
    <x v="0"/>
    <s v="Nación"/>
    <n v="38900000"/>
    <n v="38900000"/>
    <s v="No"/>
    <s v="N/A"/>
    <n v="0"/>
    <s v="Arrendamiento de un espacio cubierto para el parqueo de los vehículos asignados a la Dirección Seccional de Impuestos y Aduanas de Santa Marta"/>
    <s v="Arrendamiento"/>
    <x v="0"/>
    <s v="N/A"/>
    <s v="Dirección Secc de Impuestos y Aduanas de Santa Marta"/>
    <x v="9"/>
    <x v="1"/>
    <s v="Dirección Seccional de Impuestos y Aduanas de Santa Marta"/>
    <n v="119201202"/>
    <s v="Julio Cesar Torres Castellar"/>
    <s v="Director Seccional"/>
    <s v="jtorresc2@dian.gov.co"/>
    <s v="4237076 192001"/>
    <s v="Pendiente"/>
    <s v="Primera"/>
    <d v="2024-01-02T00:00:00"/>
    <d v="2024-01-02T00:00:00"/>
    <d v="2024-01-02T00:00:00"/>
    <d v="2024-01-02T00:00:00"/>
    <n v="0"/>
    <n v="0"/>
    <n v="0"/>
    <s v="N/A"/>
    <s v="N/A"/>
    <s v="13-10-00-019"/>
  </r>
  <r>
    <n v="452"/>
    <n v="15101500"/>
    <s v="Petróleo y Destilados"/>
    <s v="Febrero"/>
    <n v="265"/>
    <x v="3"/>
    <s v="Nación"/>
    <n v="26800000"/>
    <n v="26800000"/>
    <s v="No"/>
    <s v="N/A"/>
    <n v="0"/>
    <s v="Suministro de combustible para los vehículos asignados y plantas eléctricas de la Dirección Seccional de Impuestos y Aduanas de Santa Marta"/>
    <s v="Suministro"/>
    <x v="0"/>
    <s v="N/A"/>
    <s v="Dirección Secc de Impuestos y Aduanas de Santa Marta"/>
    <x v="9"/>
    <x v="1"/>
    <s v="Dirección Seccional de Impuestos y Aduanas de Santa Marta"/>
    <n v="119201202"/>
    <s v="Sandra Liliana Cadavid Ortíz"/>
    <s v="Director Seccional"/>
    <s v="scadavido@dian.gov.co"/>
    <s v="4237076 192001"/>
    <s v="Pendiente"/>
    <s v="Primera"/>
    <d v="2024-01-16T00:00:00"/>
    <d v="2024-02-09T00:00:00"/>
    <d v="2024-03-05T00:00:00"/>
    <d v="2024-03-06T00:00:00"/>
    <n v="24"/>
    <n v="25"/>
    <n v="49"/>
    <s v="N/A"/>
    <s v="N/A"/>
    <s v="13-10-00-019"/>
  </r>
  <r>
    <n v="453"/>
    <n v="80131500"/>
    <s v="Alquiler y arrendamiento de propiedades o edificaciones"/>
    <s v="Enero"/>
    <n v="364"/>
    <x v="0"/>
    <s v="Nación"/>
    <n v="119572648.80000001"/>
    <n v="119572648.80000001"/>
    <s v="No"/>
    <s v="N/A"/>
    <n v="0"/>
    <s v="Arrendamiento de bodegas en el parque industrial para el archivo central de la Dirección Seccional de Impuestos y Aduanas de Sincelejo"/>
    <s v="Arrendamiento"/>
    <x v="0"/>
    <s v="N/A"/>
    <s v="Dirección Secc de Impuestos y Aduanas de Sincelejo"/>
    <x v="9"/>
    <x v="1"/>
    <s v="Dirección Seccional de Impuestos y Aduanas de Sincelejo"/>
    <n v="123201202"/>
    <s v="Víctor José Moreno Cano"/>
    <s v="Director Seccional"/>
    <s v="vmorenoc@dian.gov.co"/>
    <n v="2764406"/>
    <s v="Pendiente"/>
    <s v="Primera"/>
    <d v="2023-12-15T00:00:00"/>
    <d v="2024-01-02T00:00:00"/>
    <d v="2024-01-02T00:00:00"/>
    <d v="2024-01-02T00:00:00"/>
    <n v="18"/>
    <n v="0"/>
    <n v="18"/>
    <s v="N/A"/>
    <s v="N/A"/>
    <s v="13-10-00-023"/>
  </r>
  <r>
    <n v="454"/>
    <n v="80131500"/>
    <s v="Alquiler y arrendamiento de propiedades o edificaciones"/>
    <s v="Enero"/>
    <n v="364"/>
    <x v="0"/>
    <s v="Nación"/>
    <n v="17831629.200000003"/>
    <n v="17831629.200000003"/>
    <s v="No"/>
    <s v="N/A"/>
    <n v="0"/>
    <s v="Arrendamiento de parqueaderos para los vehículos asignados a la Dirección Seccional de Impuestos y Aduanas de Sincelejo"/>
    <s v="Arrendamiento"/>
    <x v="0"/>
    <s v="N/A"/>
    <s v="Dirección Secc de Impuestos y Aduanas de Sincelejo"/>
    <x v="9"/>
    <x v="1"/>
    <s v="Dirección Seccional de Impuestos y Aduanas de Sincelejo"/>
    <n v="123201202"/>
    <s v="Víctor José Moreno Cano"/>
    <s v="Director Seccional"/>
    <s v="vmorenoc@dian.gov.co"/>
    <n v="2764406"/>
    <s v="Pendiente"/>
    <s v="Primera"/>
    <d v="2023-12-15T00:00:00"/>
    <d v="2024-01-02T00:00:00"/>
    <d v="2024-01-02T00:00:00"/>
    <d v="2024-01-02T00:00:00"/>
    <n v="18"/>
    <n v="0"/>
    <n v="18"/>
    <s v="N/A"/>
    <s v="N/A"/>
    <s v="13-10-00-023"/>
  </r>
  <r>
    <n v="455"/>
    <n v="78181500"/>
    <s v="Servicios de mantenimiento y reparación de vehículos"/>
    <s v="Febrero"/>
    <n v="330"/>
    <x v="3"/>
    <s v="Nación"/>
    <n v="43322000"/>
    <n v="43322000"/>
    <s v="No"/>
    <s v="N/A"/>
    <n v="0"/>
    <s v="Mantenimiento preventivo y/o correctivo con suministro de repuestos y accesorios nuevos y originales, para los vehículos asignados para el funcionamiento de la Dirección Seccional de Impuestos y Aduanas de Sincelejo"/>
    <s v="Prestación de servicios"/>
    <x v="0"/>
    <s v="N/A"/>
    <s v="Dirección Secc de Impuestos y Aduanas de Sincelejo"/>
    <x v="9"/>
    <x v="1"/>
    <s v="Dirección Seccional de Impuestos y Aduanas de Sincelejo"/>
    <n v="123201202"/>
    <s v="Víctor José Moreno Cano"/>
    <s v="Director Seccional"/>
    <s v="vmorenoc@dian.gov.co"/>
    <n v="2764406"/>
    <s v="Pendiente"/>
    <s v="Segunda"/>
    <d v="2024-02-02T00:00:00"/>
    <d v="2024-02-12T00:00:00"/>
    <d v="2024-02-26T00:00:00"/>
    <d v="2024-03-04T00:00:00"/>
    <n v="10"/>
    <n v="14"/>
    <n v="24"/>
    <s v="N/A"/>
    <s v="N/A"/>
    <s v="13-10-00-023"/>
  </r>
  <r>
    <n v="456"/>
    <n v="15101500"/>
    <s v="Petróleo y Destilados"/>
    <s v="Enero"/>
    <n v="334"/>
    <x v="3"/>
    <s v="Nación"/>
    <n v="10000000"/>
    <n v="10000000"/>
    <s v="No"/>
    <s v="N/A"/>
    <n v="0"/>
    <s v="Suministro de combustible para la planta eléctrica y vehículos asignados para el funcionamiento de la Dirección Seccional de Impuestos y Aduanas de Sincelejo"/>
    <s v="Suministro"/>
    <x v="0"/>
    <s v="N/A"/>
    <s v="Dirección Secc de Impuestos y Aduanas de Sincelejo"/>
    <x v="9"/>
    <x v="1"/>
    <s v="Dirección Seccional de Impuestos y Aduanas de Sincelejo"/>
    <n v="123201202"/>
    <s v="Víctor José Moreno Cano"/>
    <s v="Director Seccional"/>
    <s v="vmorenoc@dian.gov.co"/>
    <n v="2764406"/>
    <s v="Pendiente"/>
    <s v="Quinta"/>
    <d v="2024-01-12T00:00:00"/>
    <d v="2024-01-29T00:00:00"/>
    <d v="2024-02-19T00:00:00"/>
    <d v="2024-02-29T00:00:00"/>
    <n v="17"/>
    <n v="21"/>
    <n v="38"/>
    <s v="N/A"/>
    <s v="N/A"/>
    <s v="13-10-00-023"/>
  </r>
  <r>
    <n v="457"/>
    <n v="72101507"/>
    <s v="Servicio de mantenimiento de edificios"/>
    <s v="Febrero"/>
    <n v="330"/>
    <x v="3"/>
    <s v="Nación"/>
    <n v="2500000"/>
    <n v="2500000"/>
    <s v="No"/>
    <s v="N/A"/>
    <n v="0"/>
    <s v="Mantenimiento y limpieza de tanques ubicados en las sedes de la Dirección Seccional de Impuestos y Aduanas de Sincelejo"/>
    <s v="Prestación de servicios"/>
    <x v="0"/>
    <s v="N/A"/>
    <s v="Dirección Secc de Impuestos y Aduanas de Sincelejo"/>
    <x v="9"/>
    <x v="1"/>
    <s v="Dirección Seccional de Impuestos y Aduanas de Sincelejo"/>
    <n v="123201202"/>
    <s v="Víctor José Moreno Cano"/>
    <s v="Director Seccional"/>
    <s v="vmorenoc@dian.gov.co"/>
    <n v="2764406"/>
    <s v="Pendiente"/>
    <s v="Primera"/>
    <d v="2024-01-31T00:00:00"/>
    <d v="2024-02-05T00:00:00"/>
    <d v="2024-02-23T00:00:00"/>
    <d v="2024-02-29T00:00:00"/>
    <n v="5"/>
    <n v="18"/>
    <n v="23"/>
    <s v="N/A"/>
    <s v="N/A"/>
    <s v="13-10-00-023"/>
  </r>
  <r>
    <n v="458"/>
    <n v="80131500"/>
    <s v="Alquiler y arrendamiento de propiedades o edificaciones"/>
    <s v="Enero"/>
    <n v="270"/>
    <x v="0"/>
    <s v="Nación"/>
    <n v="1098988604"/>
    <n v="1098988604"/>
    <s v="No"/>
    <s v="N/A"/>
    <n v="0"/>
    <s v="Arrendamiento de sede alterna para la Dirección Seccional de Impuestos y Aduanas de Sincelejo"/>
    <s v="Arrendamiento"/>
    <x v="0"/>
    <s v="N/A"/>
    <s v="Dirección Secc de Impuestos y Aduanas de Sincelejo"/>
    <x v="9"/>
    <x v="1"/>
    <s v="Dirección Seccional de Impuestos y Aduanas de Sincelejo"/>
    <n v="123201202"/>
    <s v="Víctor José Moreno Cano"/>
    <s v="Director Seccional"/>
    <s v="vmorenoc@dian.gov.co"/>
    <n v="2764406"/>
    <s v="Pendiente"/>
    <s v="Primera"/>
    <d v="2023-12-15T00:00:00"/>
    <d v="2024-01-02T00:00:00"/>
    <d v="2024-02-29T00:00:00"/>
    <d v="2024-03-01T00:00:00"/>
    <n v="18"/>
    <n v="58"/>
    <n v="76"/>
    <s v="N/A"/>
    <s v="N/A"/>
    <s v="13-10-00-023"/>
  </r>
  <r>
    <n v="459"/>
    <n v="15101500"/>
    <s v="Petróleo y Destilados"/>
    <s v="Febrero"/>
    <n v="330"/>
    <x v="3"/>
    <s v="Nación"/>
    <n v="2500000"/>
    <n v="2500000"/>
    <s v="No"/>
    <s v="N/A"/>
    <n v="0"/>
    <s v="Suministro de combustible para la Dirección Seccional de Impuestos y Adunas de Sogamoso"/>
    <s v="Suministro"/>
    <x v="0"/>
    <s v="N/A"/>
    <s v="Dirección Secc de Impuestos y Aduanas de Sogamoso"/>
    <x v="9"/>
    <x v="1"/>
    <s v="Dirección Seccional de impuestos y Aduanas de Sogamoso"/>
    <n v="126201202"/>
    <s v="Verónica Fabiola Sepúlveda Serrano"/>
    <s v="Directora Seccional"/>
    <s v="vsepulvedas@dian.gov.co"/>
    <n v="6087756254"/>
    <s v="Pendiente"/>
    <s v="Segunda"/>
    <d v="2024-01-31T00:00:00"/>
    <d v="2024-02-12T00:00:00"/>
    <d v="2024-03-01T00:00:00"/>
    <d v="2024-03-05T00:00:00"/>
    <n v="12"/>
    <n v="18"/>
    <n v="30"/>
    <s v="N/A"/>
    <s v="N/A"/>
    <s v="13-10-00-026"/>
  </r>
  <r>
    <n v="460"/>
    <n v="72102100"/>
    <s v="Control de plagas"/>
    <s v="Febrero"/>
    <n v="330"/>
    <x v="3"/>
    <s v="Nación"/>
    <n v="5200000"/>
    <n v="5200000"/>
    <s v="No"/>
    <s v="N/A"/>
    <n v="0"/>
    <s v="Servicio integral de fumigación y control de plagas para la Dirección Seccional de Impuestos y Aduanas de Sogamoso"/>
    <s v="Prestación de servicios"/>
    <x v="0"/>
    <s v="N/A"/>
    <s v="Dirección Secc de Impuestos y Aduanas de Sogamoso"/>
    <x v="9"/>
    <x v="1"/>
    <s v="Dirección Seccional de impuestos y Aduanas de Sogamoso"/>
    <n v="126201202"/>
    <s v="Verónica Fabiola Sepúlveda Serrano"/>
    <s v="Directora Seccional"/>
    <s v="vsepulvedas@dian.gov.co"/>
    <n v="6087756254"/>
    <s v="Pendiente"/>
    <s v="Segunda"/>
    <d v="2024-01-31T00:00:00"/>
    <d v="2024-02-12T00:00:00"/>
    <d v="2024-03-01T00:00:00"/>
    <d v="2024-03-05T00:00:00"/>
    <n v="12"/>
    <n v="18"/>
    <n v="30"/>
    <s v="N/A"/>
    <s v="N/A"/>
    <s v="13-10-00-026"/>
  </r>
  <r>
    <n v="461"/>
    <n v="39121700"/>
    <s v="Ferretería eléctrica y suministros"/>
    <s v="Marzo"/>
    <n v="270"/>
    <x v="3"/>
    <s v="Nación"/>
    <n v="5000000"/>
    <n v="5000000"/>
    <s v="No"/>
    <s v="N/A"/>
    <n v="0"/>
    <s v="Suministro de materiales eléctricos, hidrosanitarios, ferretería, insumos y artículos para el funcionamiento y mantenimiento de la Dirección Seccional de Impuestos y Aduanas de Sogamoso"/>
    <s v="Suministro"/>
    <x v="0"/>
    <s v="N/A"/>
    <s v="Dirección Secc de Impuestos y Aduanas de Sogamoso"/>
    <x v="9"/>
    <x v="1"/>
    <s v="Dirección Seccional de Impuestos y Aduanas de Sogamoso"/>
    <n v="126201202"/>
    <s v="Verónica Fabiola Sepúlveda Serrano"/>
    <s v="Directora Seccional"/>
    <s v="vsepulvedas@dian.gov.co"/>
    <n v="6087756254"/>
    <s v="Pendiente"/>
    <s v="Tercera"/>
    <d v="2024-03-13T00:00:00"/>
    <d v="2024-03-22T00:00:00"/>
    <d v="2024-04-22T00:00:00"/>
    <d v="2024-04-24T00:00:00"/>
    <n v="9"/>
    <n v="31"/>
    <n v="40"/>
    <s v="N/A"/>
    <s v="N/A"/>
    <s v="13-10-00-026"/>
  </r>
  <r>
    <n v="462"/>
    <n v="78181500"/>
    <s v="Servicios de mantenimiento y reparación de vehículos"/>
    <s v="Marzo"/>
    <n v="240"/>
    <x v="3"/>
    <s v="Nación"/>
    <n v="6000000"/>
    <n v="6000000"/>
    <s v="No"/>
    <s v="N/A"/>
    <n v="0"/>
    <s v="Mantenimiento preventivo y/o correctivo con suministro de repuestos y accesorios nuevos y originales, previa aprobación de la UAE-DIAN, para los vehículos asignados para el funcionamiento de la Dirección Seccional de Impuestos y Aduanas de Sogamoso"/>
    <s v="Prestación de servicios"/>
    <x v="0"/>
    <s v="N/A"/>
    <s v="Dirección Secc de Impuestos y Aduanas de Sogamoso"/>
    <x v="9"/>
    <x v="1"/>
    <s v="Dirección Seccional de Impuestos y Aduanas de Sogamoso"/>
    <n v="126201202"/>
    <s v="Verónica Fabiola Sepúlveda Serrano"/>
    <s v="Directora Seccional"/>
    <s v="vsepulvedas@dian.gov.co"/>
    <n v="6087756254"/>
    <s v="Pendiente"/>
    <s v="Tercera"/>
    <d v="2024-03-13T00:00:00"/>
    <d v="2024-03-22T00:00:00"/>
    <d v="2024-04-22T00:00:00"/>
    <d v="2024-04-24T00:00:00"/>
    <n v="9"/>
    <n v="31"/>
    <n v="40"/>
    <s v="N/A"/>
    <s v="N/A"/>
    <s v="13-10-00-026"/>
  </r>
  <r>
    <n v="463"/>
    <n v="81101500"/>
    <s v="Ingeniería Civil y Arquitectura"/>
    <s v="Mayo"/>
    <n v="120"/>
    <x v="3"/>
    <s v="Nación"/>
    <n v="35000000"/>
    <n v="35000000"/>
    <s v="No"/>
    <s v="N/A"/>
    <n v="0"/>
    <s v="Levantamiento de planos Estructurales, Hidráulicos y Eléctricos del edificio de la Dirección Seccional de Impuestos y Aduanas de Sogamoso "/>
    <s v="Prestación de servicios"/>
    <x v="0"/>
    <s v="N/A"/>
    <s v="Dirección Secc de Impuestos y Aduanas de Sogamoso"/>
    <x v="9"/>
    <x v="1"/>
    <s v="Dirección Seccional de Impuestos y Aduanas de Sogamoso"/>
    <n v="126201202"/>
    <s v="Verónica Fabiola Sepúlveda Serrano"/>
    <s v="Directora Seccional"/>
    <s v="vsepulvedas@dian.gov.co"/>
    <n v="6087756254"/>
    <s v="Pendiente"/>
    <s v="Quinta"/>
    <d v="2024-05-16T00:00:00"/>
    <d v="2024-05-27T00:00:00"/>
    <d v="2024-06-21T00:00:00"/>
    <d v="2024-06-25T00:00:00"/>
    <n v="11"/>
    <n v="25"/>
    <n v="36"/>
    <s v="N/A"/>
    <s v="N/A"/>
    <s v="13-10-00-026"/>
  </r>
  <r>
    <n v="464"/>
    <n v="80131500"/>
    <s v="Alquiler y arrendamiento de propiedades o edificaciones"/>
    <s v="Enero"/>
    <n v="365"/>
    <x v="3"/>
    <s v="Nación"/>
    <n v="3800000"/>
    <n v="3800000"/>
    <s v="No"/>
    <s v="N/A"/>
    <n v="0"/>
    <s v="Arrendamiento de parqueaderos para los vehículos asignados a la Dirección Seccional de Impuestos y Aduanas de Tuluá"/>
    <s v="Arrendamiento"/>
    <x v="0"/>
    <s v="N/A"/>
    <s v="Dirección Secc de Impuestos y Aduanas de Tuluá"/>
    <x v="9"/>
    <x v="1"/>
    <s v="Dirección Seccional de Impuestos y Aduanas de Tuluá"/>
    <n v="121201257"/>
    <s v="Gilberto Jesus Calao González"/>
    <s v="Director Seccional"/>
    <s v="gcalaog@dian.gov.co"/>
    <n v="6022359699"/>
    <s v="Pendiente"/>
    <s v="Primera"/>
    <d v="2024-01-02T00:00:00"/>
    <d v="2024-01-02T00:00:00"/>
    <d v="2024-01-02T00:00:00"/>
    <d v="2024-01-02T00:00:00"/>
    <n v="0"/>
    <n v="0"/>
    <n v="0"/>
    <s v="N/A"/>
    <s v="N/A"/>
    <s v="13-10-00-021"/>
  </r>
  <r>
    <n v="465"/>
    <n v="15101500"/>
    <s v="Petróleo y Destilados"/>
    <s v="Enero"/>
    <n v="335"/>
    <x v="3"/>
    <s v="Nación"/>
    <n v="7000000"/>
    <n v="7000000"/>
    <s v="No"/>
    <s v="N/A"/>
    <n v="0"/>
    <s v="Adquisición de combustible para los vehículos y planta eléctrica de la Dirección Seccional de Impuestos y Aduanas de Tuluá"/>
    <s v="Compraventa"/>
    <x v="0"/>
    <s v="N/A"/>
    <s v="Dirección Secc de Impuestos y Aduanas de Tuluá"/>
    <x v="9"/>
    <x v="1"/>
    <s v="Dirección Seccional de Impuestos y Aduanas de Tuluá"/>
    <n v="121201257"/>
    <s v="Gilberto Jesus Calao González"/>
    <s v="Director Seccional"/>
    <s v="gcalaog@dian.gov.co"/>
    <n v="6022359699"/>
    <s v="Pendiente"/>
    <s v="Primera"/>
    <d v="2024-01-05T00:00:00"/>
    <d v="2024-01-05T00:00:00"/>
    <d v="2024-01-22T00:00:00"/>
    <d v="2024-01-24T00:00:00"/>
    <n v="0"/>
    <n v="17"/>
    <n v="17"/>
    <s v="N/A"/>
    <s v="N/A"/>
    <s v="13-10-00-021"/>
  </r>
  <r>
    <n v="466"/>
    <n v="72102100"/>
    <s v="Control de plagas"/>
    <s v="Enero"/>
    <n v="365"/>
    <x v="3"/>
    <s v="Nación"/>
    <n v="2400000"/>
    <n v="2400000"/>
    <s v="No"/>
    <s v="N/A"/>
    <n v="0"/>
    <s v="Servicio integral de fumigación y control de plagas para la Dirección Secciona de Impuestos y Aduanas de Tuluá"/>
    <s v="Prestación de servicios"/>
    <x v="0"/>
    <s v="N/A"/>
    <s v="Dirección Secc de Impuestos y Aduanas de Tuluá"/>
    <x v="9"/>
    <x v="1"/>
    <s v="Dirección Seccional de Impuestos y Aduanas de Tuluá"/>
    <n v="121201257"/>
    <s v="Gilberto Jesus Calao González"/>
    <s v="Director Seccional"/>
    <s v="gcalaog@dian.gov.co"/>
    <n v="6022359699"/>
    <s v="Pendiente"/>
    <s v="Primera"/>
    <d v="2024-01-05T00:00:00"/>
    <d v="2024-01-05T00:00:00"/>
    <d v="2024-01-22T00:00:00"/>
    <d v="2024-01-24T00:00:00"/>
    <n v="0"/>
    <n v="17"/>
    <n v="17"/>
    <s v="N/A"/>
    <s v="N/A"/>
    <s v="13-10-00-021"/>
  </r>
  <r>
    <n v="467"/>
    <n v="78181500"/>
    <s v="Servicios de mantenimiento y reparación de vehículos"/>
    <s v="Febrero"/>
    <n v="300"/>
    <x v="3"/>
    <s v="Nación"/>
    <n v="11000000"/>
    <n v="11000000"/>
    <s v="No"/>
    <s v="N/A"/>
    <n v="0"/>
    <s v="Servicio de mantenimiento preventivo y/o correctivo, con suministro de repuestos y accesorios nuevos y originales, para los vehículos asignados a la Dirección Seccional de Impuestos y Aduanas de Tuluá"/>
    <s v="Prestación de servicios"/>
    <x v="0"/>
    <s v="N/A"/>
    <s v="Dirección Secc de Impuestos y Aduanas de Tuluá"/>
    <x v="9"/>
    <x v="1"/>
    <s v="Dirección Seccional de Impuestos y Aduanas de Tuluá"/>
    <n v="121201257"/>
    <s v="Gilberto Jesus Calao González"/>
    <s v="Director Seccional"/>
    <s v="gcalaog@dian.gov.co"/>
    <n v="6022359699"/>
    <s v="Pendiente"/>
    <s v="Segunda"/>
    <d v="2024-02-07T00:00:00"/>
    <d v="2024-02-12T00:00:00"/>
    <d v="2024-02-26T00:00:00"/>
    <d v="2024-02-28T00:00:00"/>
    <n v="5"/>
    <n v="14"/>
    <n v="19"/>
    <s v="N/A"/>
    <s v="N/A"/>
    <s v="13-10-00-021"/>
  </r>
  <r>
    <n v="468"/>
    <n v="43211701"/>
    <s v="Equipo de lectura de código de barras"/>
    <s v="Febrero"/>
    <n v="30"/>
    <x v="3"/>
    <s v="Nación"/>
    <n v="600000"/>
    <n v="600000"/>
    <s v="No"/>
    <s v="N/A"/>
    <n v="0"/>
    <s v="Adquisición de lectores de códigos de barra y código QR"/>
    <s v="Compraventa"/>
    <x v="0"/>
    <s v="N/A"/>
    <s v="Dirección Secc de Impuestos y Aduanas de Tuluá"/>
    <x v="9"/>
    <x v="1"/>
    <s v="Dirección Seccional de Impuestos y Aduanas de Tuluá"/>
    <n v="121201257"/>
    <s v="Gilberto Jesus Calao González"/>
    <s v="Director Seccional"/>
    <s v="gcalaog@dian.gov.co"/>
    <n v="6022359699"/>
    <s v="Pendiente"/>
    <s v="Segunda"/>
    <d v="2024-02-08T00:00:00"/>
    <d v="2024-02-13T00:00:00"/>
    <d v="2024-02-27T00:00:00"/>
    <d v="2024-02-29T00:00:00"/>
    <n v="5"/>
    <n v="14"/>
    <n v="19"/>
    <s v="N/A"/>
    <s v="N/A"/>
    <s v="13-10-00-021"/>
  </r>
  <r>
    <n v="469"/>
    <n v="15101500"/>
    <s v="Petróleo y Destilados"/>
    <s v="Enero"/>
    <n v="333"/>
    <x v="3"/>
    <s v="Nación"/>
    <n v="12000000"/>
    <n v="12000000"/>
    <s v="No"/>
    <s v="N/A"/>
    <n v="0"/>
    <s v="Suministro de combustible para la Dirección Seccional de Impuestos y Aduanas de Tumaco"/>
    <s v="Suministro"/>
    <x v="0"/>
    <s v="N/A"/>
    <s v="Dir Secc de Impuestos y Aduanas de Tumaco"/>
    <x v="9"/>
    <x v="1"/>
    <s v="Dirección Seccional de Impuestos y Aduanas de Tumaco"/>
    <n v="140201202"/>
    <s v="Javier Manuel Martin Garzon"/>
    <s v="Director Seccional"/>
    <s v="jmarting@dian.gov.co"/>
    <n v="3203503992"/>
    <s v="Pendiente"/>
    <s v="Tercera"/>
    <d v="2024-01-05T00:00:00"/>
    <d v="2024-01-17T00:00:00"/>
    <d v="2024-01-31T00:00:00"/>
    <d v="2024-02-02T00:00:00"/>
    <n v="12"/>
    <n v="14"/>
    <n v="26"/>
    <s v="N/A"/>
    <s v="N/A"/>
    <s v="13-10-00-040"/>
  </r>
  <r>
    <n v="470"/>
    <n v="78181500"/>
    <s v="Servicios de mantenimiento y reparación de vehículos"/>
    <s v="Febrero"/>
    <n v="306"/>
    <x v="3"/>
    <s v="Nación"/>
    <n v="15000000"/>
    <n v="15000000"/>
    <s v="No"/>
    <s v="N/A"/>
    <n v="0"/>
    <s v="Mantenimiento preventivo y/o correctivo con suministro de repuestos nuevos y originales, previa aprobación de la UAE-DIAN, para los vehículos asignados para el funcionamiento de la Dirección Seccional Delegada de Impuestos y Aduanas de Tumaco."/>
    <s v="Prestación de servicios"/>
    <x v="0"/>
    <s v="N/A"/>
    <s v="Dir Secc de Impuestos y Aduanas de Tumaco"/>
    <x v="9"/>
    <x v="1"/>
    <s v="Dirección Seccional de Impuestos y Aduanas de Tumaco"/>
    <n v="140201202"/>
    <s v="Javier Manuel Martin Garzon"/>
    <s v="Director Seccional"/>
    <s v="jmarting@dian.gov.co"/>
    <n v="3203503992"/>
    <s v="Pendiente"/>
    <s v="Segunda"/>
    <d v="2024-02-07T00:00:00"/>
    <d v="2024-02-14T00:00:00"/>
    <d v="2024-02-28T00:00:00"/>
    <d v="2024-03-01T00:00:00"/>
    <n v="7"/>
    <n v="14"/>
    <n v="21"/>
    <s v="N/A"/>
    <s v="N/A"/>
    <s v="13-10-00-040"/>
  </r>
  <r>
    <n v="471"/>
    <n v="39121700"/>
    <s v="Ferretería eléctrica y suministros"/>
    <s v="Junio"/>
    <n v="15"/>
    <x v="3"/>
    <s v="Nación"/>
    <n v="4000000"/>
    <n v="4000000"/>
    <s v="No"/>
    <s v="N/A"/>
    <n v="0"/>
    <s v="Suministro de materiales eléctricos, hidrosanitarios, ferretería, insumos y artículos para el funcionamiento y mantenimiento de la Dirección Seccional de Impuestos y Aduanas de Tumaco."/>
    <s v="Suministro"/>
    <x v="0"/>
    <s v="N/A"/>
    <s v="Dir Secc de Impuestos y Aduanas de Tumaco"/>
    <x v="9"/>
    <x v="1"/>
    <s v="Dirección Seccional de Impuestos y Aduanas de Tumaco"/>
    <n v="140201202"/>
    <s v="Javier Manuel Martin Garzon"/>
    <s v="Director Seccional"/>
    <s v="jmarting@dian.gov.co"/>
    <n v="3203503992"/>
    <s v="Pendiente"/>
    <s v="Segunda"/>
    <d v="2024-06-06T00:00:00"/>
    <d v="2024-06-13T00:00:00"/>
    <d v="2024-06-27T00:00:00"/>
    <d v="2024-07-02T00:00:00"/>
    <n v="7"/>
    <n v="14"/>
    <n v="21"/>
    <s v="N/A"/>
    <s v="N/A"/>
    <s v="13-10-00-040"/>
  </r>
  <r>
    <n v="472"/>
    <n v="49121503"/>
    <s v="Carpas"/>
    <s v="Abril"/>
    <n v="15"/>
    <x v="3"/>
    <s v="Nación"/>
    <n v="12000000"/>
    <n v="12000000"/>
    <s v="No"/>
    <s v="N/A"/>
    <n v="0"/>
    <s v="Compraventa de carpa de campamento 3mx - 5 m"/>
    <s v="Compraventa"/>
    <x v="0"/>
    <s v="N/A"/>
    <s v="Dir Secc de Impuestos y Aduanas de Tumaco"/>
    <x v="9"/>
    <x v="1"/>
    <s v="Dirección Seccional de Impuestos y Aduanas de Tumaco"/>
    <n v="140201202"/>
    <s v="Javier Manuel Martin Garzon"/>
    <s v="Director Seccional"/>
    <s v="jmarting@dian.gov.co"/>
    <n v="3203503992"/>
    <s v="Pendiente"/>
    <s v="Segunda"/>
    <d v="2024-04-01T00:00:00"/>
    <d v="2024-04-08T00:00:00"/>
    <d v="2024-04-22T00:00:00"/>
    <d v="2024-04-25T00:00:00"/>
    <n v="7"/>
    <n v="14"/>
    <n v="21"/>
    <s v="N/A"/>
    <s v="N/A"/>
    <s v="13-10-00-040"/>
  </r>
  <r>
    <n v="473"/>
    <n v="15101500"/>
    <s v="Petróleo y Destilados"/>
    <s v="Enero"/>
    <n v="300"/>
    <x v="3"/>
    <s v="Nación"/>
    <n v="8000000"/>
    <n v="8000000"/>
    <s v="No"/>
    <s v="N/A"/>
    <n v="0"/>
    <s v="Suministro de combustible (ACPM) con la utilización de sistema de chip, para el funcionamiento de la planta eléctrica y los vehículos asignados a la Dirección Seccional de Impuestos y Aduanas de Tunja"/>
    <s v="Suministro"/>
    <x v="0"/>
    <s v="N/A"/>
    <s v="Dirección Secc de Impuestos y Aduanas de Tunja"/>
    <x v="9"/>
    <x v="1"/>
    <s v="Dirección Seccional de Impuestos y Aduanas de Tunja"/>
    <n v="120201202"/>
    <s v="Flor Esther Cañas Romero"/>
    <s v="Directora Seccional"/>
    <s v="fcanasr@dian.gov.co"/>
    <n v="7460050"/>
    <s v="Pendiente"/>
    <s v="Tercera"/>
    <d v="2024-01-09T00:00:00"/>
    <d v="2024-01-15T00:00:00"/>
    <d v="2024-01-31T00:00:00"/>
    <d v="2024-01-31T00:00:00"/>
    <n v="6"/>
    <n v="16"/>
    <n v="22"/>
    <s v="N/A"/>
    <s v="N/A"/>
    <s v="13-10-00-020"/>
  </r>
  <r>
    <n v="474"/>
    <n v="78181500"/>
    <s v="Servicios de mantenimiento y reparación de vehículos"/>
    <s v="Enero"/>
    <n v="290"/>
    <x v="3"/>
    <s v="Nación"/>
    <n v="10000000"/>
    <n v="10000000"/>
    <s v="No"/>
    <s v="N/A"/>
    <n v="0"/>
    <s v="Mantenimiento de los vehículos asignados a la Dirección Seccional de Impuestos y Aduanas de Tunja."/>
    <s v="Prestación de servicios"/>
    <x v="0"/>
    <s v="N/A"/>
    <s v="Dirección Secc de Impuestos y Aduanas de Tunja"/>
    <x v="9"/>
    <x v="1"/>
    <s v="Dirección Seccional de Impuestos y Aduanas de Tunja"/>
    <n v="120201202"/>
    <s v="Flor Esther Cañas Romero"/>
    <s v="Directora Seccional"/>
    <s v="fcanasr@dian.gov.co"/>
    <n v="7460050"/>
    <s v="Pendiente"/>
    <s v="Cuarta"/>
    <d v="2024-01-09T00:00:00"/>
    <d v="2024-01-22T00:00:00"/>
    <d v="2024-02-05T00:00:00"/>
    <d v="2024-02-05T00:00:00"/>
    <n v="13"/>
    <n v="14"/>
    <n v="27"/>
    <s v="N/A"/>
    <s v="N/A"/>
    <s v="13-10-00-020"/>
  </r>
  <r>
    <n v="475"/>
    <s v="72154055;72102103"/>
    <s v="Servicio de limpieza de tanques"/>
    <s v="Enero"/>
    <n v="290"/>
    <x v="3"/>
    <s v="Nación"/>
    <n v="10000000"/>
    <n v="10000000"/>
    <s v="No"/>
    <s v="N/A"/>
    <n v="0"/>
    <s v="Prestación de servicios de lavado y desinfección de tanques, así como la fumigación y control de plagas en la Dirección Seccional de Impuestos y Aduanas Tunja."/>
    <s v="Prestación de servicios"/>
    <x v="0"/>
    <s v="N/A"/>
    <s v="Dirección Secc de Impuestos y Aduanas de Tunja"/>
    <x v="9"/>
    <x v="1"/>
    <s v="Dirección Seccional de Impuestos y Aduanas de Tunja"/>
    <n v="120201202"/>
    <s v="Flor Esther Cañas Romero"/>
    <s v="Directora Seccional"/>
    <s v="fcanasr@dian.gov.co"/>
    <n v="7460050"/>
    <s v="Pendiente"/>
    <s v="Cuarta"/>
    <d v="2024-01-15T00:00:00"/>
    <d v="2024-01-22T00:00:00"/>
    <d v="2024-02-05T00:00:00"/>
    <d v="2024-02-05T00:00:00"/>
    <n v="7"/>
    <n v="14"/>
    <n v="21"/>
    <s v="N/A"/>
    <s v="N/A"/>
    <s v="13-10-00-020"/>
  </r>
  <r>
    <n v="476"/>
    <n v="78181500"/>
    <s v="Servicios de mantenimiento y reparación de vehículos"/>
    <s v="Febrero"/>
    <n v="330"/>
    <x v="3"/>
    <s v="Nación"/>
    <n v="25000000"/>
    <n v="25000000"/>
    <s v="No"/>
    <s v="N/A"/>
    <n v="0"/>
    <s v="Servicio de mantenimiento preventivo y correctivo de vehículos de la Dirección Seccional de Impuestos y Aduanas de Urabá "/>
    <s v="Prestación de servicios"/>
    <x v="0"/>
    <s v="N/A"/>
    <s v="Dirección Secc de Impuestos y Aduanas de Urabá"/>
    <x v="9"/>
    <x v="1"/>
    <s v="Dirección Seccional de Impuestos y Aduanas de Urabá"/>
    <n v="141201235"/>
    <s v="Yalile Beatriz Suarez Romaña"/>
    <s v="Director Seccional"/>
    <s v="ysuarezr@dian.gov.co"/>
    <n v="6079800"/>
    <s v="Pendiente"/>
    <s v="Tercera"/>
    <d v="2024-02-05T00:00:00"/>
    <d v="2024-02-23T00:00:00"/>
    <d v="2024-03-04T00:00:00"/>
    <d v="2024-03-04T00:00:00"/>
    <n v="18"/>
    <n v="10"/>
    <n v="28"/>
    <s v="N/A"/>
    <s v="N/A"/>
    <s v="13-10-00-041"/>
  </r>
  <r>
    <n v="477"/>
    <n v="39121700"/>
    <s v="Ferretería eléctrica y suministros"/>
    <s v="Marzo"/>
    <n v="300"/>
    <x v="3"/>
    <s v="Nación"/>
    <n v="4000000"/>
    <n v="4000000"/>
    <s v="No"/>
    <s v="N/A"/>
    <n v="0"/>
    <s v="Suministro de materiales eléctricos, hidrosanitarios, ferretería, insumos y artículos para el funcionamiento y mantenimiento de la Dirección Seccional de Impuestos y Aduanas de Urabá"/>
    <s v="Suministro"/>
    <x v="0"/>
    <s v="N/A"/>
    <s v="Dirección Secc de Impuestos y Aduanas de Urabá"/>
    <x v="9"/>
    <x v="1"/>
    <s v="Dirección Seccional de Impuestos y Aduanas de Urabá"/>
    <n v="141201235"/>
    <s v="Yalile Beatriz Suarez Romaña"/>
    <s v="Director Seccional"/>
    <s v="ysuarezr@dian.gov.co"/>
    <n v="6079800"/>
    <s v="Pendiente"/>
    <s v="Segunda"/>
    <d v="2024-03-05T00:00:00"/>
    <d v="2024-03-15T00:00:00"/>
    <d v="2024-03-28T00:00:00"/>
    <d v="2024-03-28T00:00:00"/>
    <n v="10"/>
    <n v="13"/>
    <n v="23"/>
    <s v="N/A"/>
    <s v="N/A"/>
    <s v="13-10-00-041"/>
  </r>
  <r>
    <n v="478"/>
    <n v="72154022"/>
    <s v="Servicio de instalación y mantenimiento de equipos hidráulicos"/>
    <s v="Junio"/>
    <n v="210"/>
    <x v="3"/>
    <s v="Nación"/>
    <n v="20000000"/>
    <n v="20000000"/>
    <s v="No"/>
    <s v="N/A"/>
    <n v="0"/>
    <s v="Servicio de mantenimiento preventivo y correctivo del sistema hidráulico de la sede de la Dirección Seccional de Impuestos y Aduanas de Urabá."/>
    <s v="Prestación de servicios"/>
    <x v="0"/>
    <s v="N/A"/>
    <s v="Dirección Secc de Impuestos y Aduanas de Urabá"/>
    <x v="9"/>
    <x v="1"/>
    <s v="Dirección Seccional de Impuestos y Aduanas de Urabá"/>
    <n v="141201235"/>
    <s v="Yalile Beatriz Suarez Romaña"/>
    <s v="Director Seccional"/>
    <s v="ysuarezr@dian.gov.co"/>
    <n v="6079800"/>
    <s v="Pendiente"/>
    <s v="Cuarta"/>
    <d v="2024-06-11T00:00:00"/>
    <d v="2024-06-24T00:00:00"/>
    <d v="2024-07-02T00:00:00"/>
    <d v="2024-07-02T00:00:00"/>
    <n v="13"/>
    <n v="8"/>
    <n v="21"/>
    <s v="N/A"/>
    <s v="N/A"/>
    <s v="13-10-00-041"/>
  </r>
  <r>
    <n v="479"/>
    <n v="78111800"/>
    <s v="Transporte de pasajeros por carretera"/>
    <s v="Enero"/>
    <n v="365"/>
    <x v="3"/>
    <s v="Nación"/>
    <n v="53000000"/>
    <n v="53000000"/>
    <s v="No"/>
    <s v="N/A"/>
    <n v="0"/>
    <s v="Servicio de Transporte terrestre especial para los funcionarios de la Dirección Seccional de Impuestos y Aduanas de Urabá desde el centro de la ciudad hasta las instalaciones de la sede y viceversa."/>
    <s v="Prestación de servicios"/>
    <x v="0"/>
    <s v="N/A"/>
    <s v="Dirección Secc de Impuestos y Aduanas de Urabá"/>
    <x v="9"/>
    <x v="1"/>
    <s v="Dirección Seccional de Impuestos y Aduanas de Urabá"/>
    <n v="141201235"/>
    <s v="Yalile Beatriz Suarez Romaña"/>
    <s v="Director Seccional"/>
    <s v="ysuarezr@dian.gov.co"/>
    <n v="6079800"/>
    <s v="Pendiente"/>
    <s v="Segunda"/>
    <d v="2024-01-02T00:00:00"/>
    <d v="2024-01-12T00:00:00"/>
    <d v="2024-01-19T00:00:00"/>
    <d v="2024-01-19T00:00:00"/>
    <n v="10"/>
    <n v="7"/>
    <n v="17"/>
    <s v="N/A"/>
    <s v="N/A"/>
    <s v="13-10-00-041"/>
  </r>
  <r>
    <n v="480"/>
    <n v="15101500"/>
    <s v="Petróleo y Destilados"/>
    <s v="Enero"/>
    <n v="365"/>
    <x v="3"/>
    <s v="Nación"/>
    <n v="12000000"/>
    <n v="12000000"/>
    <s v="No"/>
    <s v="N/A"/>
    <n v="0"/>
    <s v="Suministro de combustibles para los vehículos y planta eléctrica de emergencia de la Dirección Seccional de Impuestos y Aduanas de Urabá"/>
    <s v="Suministro"/>
    <x v="0"/>
    <s v="N/A"/>
    <s v="Dirección Secc de Impuestos y Aduanas de Urabá"/>
    <x v="9"/>
    <x v="1"/>
    <s v="Dirección Seccional de Impuestos y Aduanas de Urabá"/>
    <n v="141201235"/>
    <s v="Yalile Beatriz Suarez Romaña"/>
    <s v="Director Seccional"/>
    <s v="ysuarezr@dian.gov.co"/>
    <n v="6079800"/>
    <s v="Pendiente"/>
    <s v="Segunda"/>
    <d v="2024-01-09T00:00:00"/>
    <d v="2024-01-12T00:00:00"/>
    <d v="2024-01-22T00:00:00"/>
    <d v="2024-01-22T00:00:00"/>
    <n v="3"/>
    <n v="10"/>
    <n v="13"/>
    <s v="N/A"/>
    <s v="N/A"/>
    <s v="13-10-00-041"/>
  </r>
  <r>
    <n v="481"/>
    <n v="72102100"/>
    <s v="Control de plagas"/>
    <s v="Abril"/>
    <n v="270"/>
    <x v="3"/>
    <s v="Nación"/>
    <n v="5000000"/>
    <n v="5000000"/>
    <s v="No"/>
    <s v="N/A"/>
    <n v="0"/>
    <s v="Servicio integral de fumigación y control de plagas para la Dirección Seccional de Impuestos y Aduanas de Urabá"/>
    <s v="Prestación de servicios"/>
    <x v="0"/>
    <s v="N/A"/>
    <s v="Dirección Secc de Impuestos y Aduanas de Urabá"/>
    <x v="9"/>
    <x v="1"/>
    <s v="Dirección Seccional de Impuestos y Aduanas de Urabá"/>
    <n v="141201235"/>
    <s v="Yalile Beatriz Suarez Romaña"/>
    <s v="Director Seccional"/>
    <s v="ysuarezr@dian.gov.co"/>
    <n v="6079800"/>
    <s v="Pendiente"/>
    <s v="Tercera"/>
    <d v="2024-04-08T00:00:00"/>
    <d v="2024-04-19T00:00:00"/>
    <d v="2024-04-25T00:00:00"/>
    <d v="2024-04-25T00:00:00"/>
    <n v="11"/>
    <n v="6"/>
    <n v="17"/>
    <s v="N/A"/>
    <s v="N/A"/>
    <s v="13-10-00-041"/>
  </r>
  <r>
    <n v="482"/>
    <n v="72154022"/>
    <s v="Servicio de instalación y mantenimiento de equipos hidráulicos"/>
    <s v="Agosto"/>
    <n v="150"/>
    <x v="3"/>
    <s v="Nación"/>
    <n v="20000000"/>
    <n v="20000000"/>
    <s v="No"/>
    <s v="N/A"/>
    <n v="0"/>
    <s v="Servicio de mantenimiento preventivo y correctivo del sistema de aguas residuales-pozo séptico de la Dirección Seccional de Impuestos y Aduanas de Urabá "/>
    <s v="Prestación de servicios"/>
    <x v="0"/>
    <s v="N/A"/>
    <s v="Dirección Secc de Impuestos y Aduanas de Urabá"/>
    <x v="9"/>
    <x v="1"/>
    <s v="Dirección Seccional de Impuestos y Aduanas de Urabá"/>
    <n v="141201235"/>
    <s v="Yalile Beatriz Suarez Romaña"/>
    <s v="Director Seccional"/>
    <s v="ysuarezr@dian.gov.co"/>
    <n v="6079800"/>
    <s v="Pendiente"/>
    <s v="Segunda"/>
    <d v="2024-08-05T00:00:00"/>
    <d v="2024-08-16T00:00:00"/>
    <d v="2024-08-26T00:00:00"/>
    <d v="2024-08-26T00:00:00"/>
    <n v="11"/>
    <n v="10"/>
    <n v="21"/>
    <s v="N/A"/>
    <s v="N/A"/>
    <s v="13-10-00-041"/>
  </r>
  <r>
    <n v="483"/>
    <n v="80131500"/>
    <s v="Alquiler y arrendamiento de propiedades o edificaciones"/>
    <s v="Enero"/>
    <n v="365"/>
    <x v="0"/>
    <s v="Nación"/>
    <n v="1582685136"/>
    <n v="1582685136"/>
    <s v="No"/>
    <s v="N/A"/>
    <n v="0"/>
    <s v="Arrendamiento nueva sede para la Dirección Seccional de Impuestos y Aduanas de Urabá"/>
    <s v="Arrendamiento"/>
    <x v="0"/>
    <s v="N/A"/>
    <s v="Dirección Secc de Impuestos y Aduanas de Urabá"/>
    <x v="9"/>
    <x v="1"/>
    <s v="Dirección Seccional de Impuestos y Aduanas de Urabá"/>
    <n v="141201235"/>
    <s v="Yalile Beatriz Suarez Romaña"/>
    <s v="Director Seccional"/>
    <s v="ysuarezr@dian.gov.co"/>
    <n v="6079800"/>
    <s v="Pendiente"/>
    <s v="Segunda"/>
    <d v="2024-01-04T00:00:00"/>
    <d v="2024-01-12T00:00:00"/>
    <d v="2024-01-18T00:00:00"/>
    <d v="2024-01-18T00:00:00"/>
    <n v="8"/>
    <n v="6"/>
    <n v="14"/>
    <s v="N/A"/>
    <s v="N/A"/>
    <s v="13-10-00-041"/>
  </r>
  <r>
    <n v="484"/>
    <n v="80131500"/>
    <s v="Alquiler y arrendamiento de propiedades o edificaciones"/>
    <s v="Enero"/>
    <n v="365"/>
    <x v="0"/>
    <s v="Nación"/>
    <n v="58221600"/>
    <n v="58221600"/>
    <s v="No"/>
    <s v="N/A"/>
    <n v="0"/>
    <s v="Arrendamiento de un inmueble para el funcionamiento del archivo central de la Dirección Seccional de Impuestos y Aduanas de Valledupar"/>
    <s v="Arrendamiento"/>
    <x v="0"/>
    <s v="N/A"/>
    <s v="Dirección Secc de Impuestos y Aduanas de Valledupar"/>
    <x v="9"/>
    <x v="1"/>
    <s v="Dirección Seccional de Impuestos y Aduanas de Valledupar"/>
    <n v="124201202"/>
    <s v="Ancizar Arnaldo Torres Mantilla"/>
    <s v="Director Seccional"/>
    <s v="atorresm@dian.gov.co"/>
    <n v="6055891097"/>
    <s v="Pendiente"/>
    <s v="Primera"/>
    <d v="2023-12-12T00:00:00"/>
    <d v="2024-01-02T00:00:00"/>
    <d v="2024-01-09T00:00:00"/>
    <d v="2024-01-07T00:00:00"/>
    <n v="21"/>
    <n v="7"/>
    <n v="28"/>
    <s v="N/A"/>
    <s v="N/A"/>
    <s v="13-10-00-024"/>
  </r>
  <r>
    <n v="485"/>
    <n v="80131500"/>
    <s v="Alquiler y arrendamiento de propiedades o edificaciones"/>
    <s v="Enero"/>
    <n v="365"/>
    <x v="0"/>
    <s v="Nación"/>
    <n v="29302548"/>
    <n v="29302548"/>
    <s v="No"/>
    <s v="N/A"/>
    <n v="0"/>
    <s v="Arrendamiento de un parqueadero para los vehículos asignados a la Dirección Seccional de Impuestos y Aduanas de Valledupar, incluidos los de la policía fiscal y aduanera"/>
    <s v="Arrendamiento"/>
    <x v="0"/>
    <s v="N/A"/>
    <s v="Dirección Secc de Impuestos y Aduanas de Valledupar"/>
    <x v="9"/>
    <x v="1"/>
    <s v="Dirección Seccional de Impuestos y Aduanas de Valledupar"/>
    <n v="124201202"/>
    <s v="Ancizar Arnaldo Torres Mantilla"/>
    <s v="Directora Seccional"/>
    <s v="atorresm@dian.gov.co"/>
    <n v="6055891097"/>
    <s v="Pendiente"/>
    <s v="Primera"/>
    <d v="2023-12-12T00:00:00"/>
    <d v="2024-01-02T00:00:00"/>
    <d v="2024-01-09T00:00:00"/>
    <d v="2024-01-09T00:00:00"/>
    <n v="21"/>
    <n v="7"/>
    <n v="28"/>
    <s v="N/A"/>
    <s v="N/A"/>
    <s v="13-10-00-024"/>
  </r>
  <r>
    <n v="486"/>
    <n v="80131500"/>
    <s v="Alquiler y arrendamiento de propiedades o edificaciones"/>
    <s v="Enero"/>
    <n v="365"/>
    <x v="0"/>
    <s v="Nación"/>
    <n v="242760000"/>
    <n v="242760000"/>
    <s v="No"/>
    <s v="N/A"/>
    <n v="0"/>
    <s v="Arrendamiento de inmueble ubicado en la CALLE 16 N° 9 – 30, PISO 13, “EDIFICIO CAJA AGRARIA” de Valledupar Cesar, para el funcionamiento de la Dirección Seccional de Impuestos y Aduanas de Valledupar"/>
    <s v="Arrendamiento"/>
    <x v="0"/>
    <s v="N/A"/>
    <s v="Dirección Secc de Impuestos y Aduanas de Valledupar"/>
    <x v="9"/>
    <x v="1"/>
    <s v="Dirección Seccional de Impuestos y Aduanas de Valledupar"/>
    <n v="124201202"/>
    <s v="Ancizar Arnaldo Torres Mantilla"/>
    <s v="Directora Seccional"/>
    <s v="atorresm@dian.gov.co"/>
    <n v="6055891097"/>
    <s v="Pendiente"/>
    <s v="Primera"/>
    <d v="2023-12-12T00:00:00"/>
    <d v="2024-01-02T00:00:00"/>
    <d v="2024-01-09T00:00:00"/>
    <d v="2024-01-09T00:00:00"/>
    <n v="21"/>
    <n v="7"/>
    <n v="28"/>
    <s v="N/A"/>
    <s v="N/A"/>
    <s v="13-10-00-024"/>
  </r>
  <r>
    <n v="487"/>
    <n v="15101500"/>
    <s v="Petróleo y Destilados"/>
    <s v="Febrero"/>
    <n v="280"/>
    <x v="4"/>
    <s v="Nación"/>
    <n v="11000000"/>
    <n v="11000000"/>
    <s v="No"/>
    <s v="N/A"/>
    <n v="0"/>
    <s v="Suministro de combustible para el funcionamiento de la Dirección Seccional de Impuestos y Aduanas de Valledupar"/>
    <s v="Suministro"/>
    <x v="0"/>
    <s v="N/A"/>
    <s v="Dirección Secc de Impuestos y Aduanas de Valledupar"/>
    <x v="9"/>
    <x v="1"/>
    <s v="Dirección Seccional de Impuestos y Aduanas de Valledupar"/>
    <n v="124201202"/>
    <s v="Ancizar Arnaldo Torres Mantilla"/>
    <s v="Directora Seccional"/>
    <s v="atorresm@dian.gov.co"/>
    <n v="6055891097"/>
    <s v="Pendiente"/>
    <s v="Segunda"/>
    <d v="2024-02-06T00:00:00"/>
    <d v="2024-02-13T00:00:00"/>
    <d v="2024-02-21T00:00:00"/>
    <d v="2024-02-21T00:00:00"/>
    <n v="7"/>
    <n v="8"/>
    <n v="15"/>
    <s v="N/A"/>
    <s v="N/A"/>
    <s v="13-10-00-024"/>
  </r>
  <r>
    <n v="488"/>
    <n v="72102100"/>
    <s v="Control de plagas"/>
    <s v="Marzo"/>
    <n v="105"/>
    <x v="3"/>
    <s v="Nación"/>
    <n v="6540000"/>
    <n v="6540000"/>
    <s v="No"/>
    <s v="N/A"/>
    <n v="0"/>
    <s v="Servicio integral de fumigación y control de plagas para las sedes de la Dirección Seccional de Impuestos y Aduanas de Valledupar"/>
    <s v="Prestación de servicios"/>
    <x v="0"/>
    <s v="N/A"/>
    <s v="Dirección Secc de Impuestos y Aduanas de Valledupar"/>
    <x v="9"/>
    <x v="1"/>
    <s v="Dirección Seccional de Impuestos y Aduanas de Valledupar"/>
    <n v="124201202"/>
    <s v="Ancizar Arnaldo Torres Mantilla"/>
    <s v="Director Seccional "/>
    <s v="atorresm@dian.gov.co"/>
    <n v="6055891097"/>
    <s v="Pendiente"/>
    <s v="Segunda"/>
    <d v="2024-03-04T00:00:00"/>
    <d v="2024-03-11T00:00:00"/>
    <d v="2024-04-10T00:00:00"/>
    <d v="2024-04-10T00:00:00"/>
    <n v="7"/>
    <n v="30"/>
    <n v="37"/>
    <s v="N/A"/>
    <s v="N/A"/>
    <s v="13-10-00-024"/>
  </r>
  <r>
    <n v="489"/>
    <n v="78181500"/>
    <s v="Servicios de mantenimiento y reparación de vehículos"/>
    <s v="Marzo"/>
    <n v="230"/>
    <x v="3"/>
    <s v="Nación"/>
    <n v="16000000"/>
    <n v="16000000"/>
    <s v="No"/>
    <s v="N/A"/>
    <n v="0"/>
    <s v="Mantenimiento preventivo y/o correctivo con suministro de repuestos y accesorios para los vehículos asignados para el funcionamiento de la Dirección Seccional de Impuestos y Aduanas de Valledupar"/>
    <s v="Prestación de servicios"/>
    <x v="0"/>
    <s v="N/A"/>
    <s v="Dirección Secc de Impuestos y Aduanas de Valledupar"/>
    <x v="9"/>
    <x v="1"/>
    <s v="Dirección Seccional de Impuestos y Aduanas de Valledupar"/>
    <n v="124201202"/>
    <s v="Ancizar Arnaldo Torres Mantilla"/>
    <s v="Directora Seccional"/>
    <s v="atorresm@dian.gov.co"/>
    <n v="6055891097"/>
    <s v="Pendiente"/>
    <s v="Tercera"/>
    <d v="2024-03-11T00:00:00"/>
    <d v="2024-03-18T00:00:00"/>
    <d v="2024-04-12T00:00:00"/>
    <d v="2024-04-12T00:00:00"/>
    <n v="7"/>
    <n v="25"/>
    <n v="32"/>
    <s v="N/A"/>
    <s v="N/A"/>
    <s v="13-10-00-024"/>
  </r>
  <r>
    <n v="490"/>
    <n v="39121700"/>
    <s v="Ferretería eléctrica y suministros"/>
    <s v="Marzo"/>
    <n v="204"/>
    <x v="3"/>
    <s v="Nación"/>
    <n v="7300000"/>
    <n v="7300000"/>
    <s v="No"/>
    <s v="N/A"/>
    <n v="0"/>
    <s v="Suministro de materiales eléctricos, hidrosanitarios, ferretería, insumos y artículos para el funcionamiento y mantenimiento de la Dirección Seccional de Impuestos y Aduanas de Valledupar"/>
    <s v="Suministro"/>
    <x v="0"/>
    <s v="N/A"/>
    <s v="Dirección Secc de Impuestos y Aduanas de Valledupar"/>
    <x v="9"/>
    <x v="1"/>
    <s v="Dirección Seccional de Impuestos y Aduanas de Valledupar"/>
    <n v="124201202"/>
    <s v="Ancizar Arnaldo Torres Mantilla"/>
    <s v="Directora Seccional"/>
    <s v="atorresm@dian.gov.co"/>
    <n v="6055891097"/>
    <s v="Pendiente"/>
    <s v="Cuarta"/>
    <d v="2024-03-18T00:00:00"/>
    <d v="2024-03-26T00:00:00"/>
    <d v="2024-04-19T00:00:00"/>
    <d v="2024-04-19T00:00:00"/>
    <n v="8"/>
    <n v="24"/>
    <n v="32"/>
    <s v="N/A"/>
    <s v="N/A"/>
    <s v="13-10-00-024"/>
  </r>
  <r>
    <n v="491"/>
    <n v="80131500"/>
    <s v="Alquiler y arrendamiento de propiedades o edificaciones"/>
    <s v="Enero"/>
    <n v="365"/>
    <x v="0"/>
    <s v="Nación"/>
    <n v="1203048000"/>
    <n v="1203048000"/>
    <s v="No"/>
    <s v="N/A"/>
    <n v="0"/>
    <s v="Arrendamiento de inmueble para el funcionamiento de la Sede de la Dirección Seccional de Impuestos y Aduanas de Villavicencio"/>
    <s v="Arrendamiento"/>
    <x v="0"/>
    <s v="N/A"/>
    <s v="Dirección Secc de Impuestos y Aduanas de Villavicencio"/>
    <x v="9"/>
    <x v="1"/>
    <s v="Dirección Seccional de Impuestos y Aduanas de Villavicencio"/>
    <n v="122201202"/>
    <s v="Madeleine Manchola Baracaldo"/>
    <s v="Directora Seccional"/>
    <s v="mmancholab@dian.gov.co"/>
    <n v="6836196"/>
    <s v="Pendiente"/>
    <s v="Primera"/>
    <d v="2023-12-12T00:00:00"/>
    <d v="2024-01-02T00:00:00"/>
    <d v="2024-01-02T00:00:00"/>
    <d v="2024-01-02T00:00:00"/>
    <n v="21"/>
    <n v="0"/>
    <n v="21"/>
    <s v="N/A"/>
    <s v="N/A"/>
    <s v="13-10-00-022"/>
  </r>
  <r>
    <n v="492"/>
    <n v="78181500"/>
    <s v="Servicios de mantenimiento y reparación de vehículos"/>
    <s v="Abril"/>
    <n v="259"/>
    <x v="3"/>
    <s v="Nación"/>
    <n v="35000000"/>
    <n v="35000000"/>
    <s v="No"/>
    <s v="N/A"/>
    <n v="0"/>
    <s v="Mantenimiento de los vehículos asignados a las Direcciones Seccionales de Impuestos y Aduanas de Villavicencio, Inírida, Puerto Carreño y San José del Guaviare"/>
    <s v="Prestación de servicios"/>
    <x v="0"/>
    <s v="N/A"/>
    <s v="Dirección Secc de Impuestos y Aduanas de Villavicencio"/>
    <x v="9"/>
    <x v="1"/>
    <s v="Dirección Seccional de Impuestos y Aduanas de Villavicencio"/>
    <n v="122201202"/>
    <s v="Madeleine Manchola Baracaldo"/>
    <s v="Directora Seccional"/>
    <s v="mmancholab@dian.gov.co"/>
    <n v="6836196"/>
    <s v="Pendiente"/>
    <s v="Primera"/>
    <d v="2024-03-18T00:00:00"/>
    <d v="2024-04-01T00:00:00"/>
    <d v="2024-04-15T00:00:00"/>
    <d v="2024-04-16T00:00:00"/>
    <n v="14"/>
    <n v="14"/>
    <n v="28"/>
    <s v="N/A"/>
    <s v="N/A"/>
    <s v="13-10-00-022"/>
  </r>
  <r>
    <n v="493"/>
    <n v="39121700"/>
    <s v="Ferretería eléctrica y suministros"/>
    <s v="Junio"/>
    <n v="186"/>
    <x v="3"/>
    <s v="Nación"/>
    <n v="20000000"/>
    <n v="20000000"/>
    <s v="No"/>
    <s v="N/A"/>
    <n v="0"/>
    <s v="Suministro de materiales eléctricos, hidrosanitarios, ferretería, insumos y artículos para el funcionamiento y mantenimiento de las Direcciones Seccionales de Impuestos y Aduanas de Villavicencio, Inírida, Puerto Carreño y San José del Guaviare"/>
    <s v="Suministro"/>
    <x v="0"/>
    <s v="N/A"/>
    <s v="Dirección Secc de Impuestos y Aduanas de Villavicencio"/>
    <x v="9"/>
    <x v="1"/>
    <s v="Dirección Seccional de Impuestos y Aduanas de Villavicencio"/>
    <n v="122201202"/>
    <s v="Madeleine Manchola Baracaldo"/>
    <s v="Directora Seccional"/>
    <s v="mmancholab@dian.gov.co"/>
    <n v="6836196"/>
    <s v="Pendiente"/>
    <s v="Segunda"/>
    <d v="2024-06-04T00:00:00"/>
    <d v="2024-06-14T00:00:00"/>
    <d v="2024-06-28T00:00:00"/>
    <d v="2024-06-28T00:00:00"/>
    <n v="10"/>
    <n v="14"/>
    <n v="24"/>
    <s v="N/A"/>
    <s v="N/A"/>
    <s v="13-10-00-022"/>
  </r>
  <r>
    <n v="494"/>
    <n v="15101500"/>
    <s v="Petróleo y Destilados"/>
    <s v="Enero"/>
    <n v="337"/>
    <x v="3"/>
    <s v="Nación"/>
    <n v="10000000"/>
    <n v="10000000"/>
    <s v="No"/>
    <s v="N/A"/>
    <n v="0"/>
    <s v="Suministro de combustible para la Dirección Seccional de Impuestos y Aduanas de Villavicencio"/>
    <s v="Suministro"/>
    <x v="0"/>
    <s v="N/A"/>
    <s v="Dirección Secc de Impuestos y Aduanas de Villavicencio"/>
    <x v="9"/>
    <x v="1"/>
    <s v="Dirección Seccional de Impuestos y Aduanas de Villavicencio"/>
    <n v="122201202"/>
    <s v="Madeleine Manchola Baracaldo"/>
    <s v="Directora Seccional"/>
    <s v="mmancholab@dian.gov.co"/>
    <n v="6836196"/>
    <s v="Pendiente"/>
    <s v="Segunda"/>
    <d v="2024-01-03T00:00:00"/>
    <d v="2024-01-12T00:00:00"/>
    <d v="2024-01-26T00:00:00"/>
    <d v="2024-01-29T00:00:00"/>
    <n v="9"/>
    <n v="14"/>
    <n v="23"/>
    <s v="N/A"/>
    <s v="N/A"/>
    <s v="13-10-00-022"/>
  </r>
  <r>
    <n v="495"/>
    <n v="72102100"/>
    <s v="Control de plagas"/>
    <s v="Marzo"/>
    <n v="279"/>
    <x v="3"/>
    <s v="Nación"/>
    <n v="8500000"/>
    <n v="8500000"/>
    <s v="No"/>
    <s v="N/A"/>
    <n v="0"/>
    <s v="Servicio integral de fumigación y control de plagas para la Dirección Seccional de Impuestos y Aduanas de Villavicencio y San José de Guaviare"/>
    <s v="Prestación de servicios"/>
    <x v="0"/>
    <s v="N/A"/>
    <s v="Dirección Secc de Impuestos y Aduanas de Villavicencio"/>
    <x v="9"/>
    <x v="1"/>
    <s v="Dirección Seccional de Impuestos y Aduanas de Villavicencio"/>
    <n v="122201202"/>
    <s v="Madeleine Manchola Baracaldo"/>
    <s v="Directora Seccional"/>
    <s v="mmancholab@dian.gov.co"/>
    <n v="6836196"/>
    <s v="Pendiente"/>
    <s v="Segunda"/>
    <d v="2024-03-01T00:00:00"/>
    <d v="2024-03-12T00:00:00"/>
    <d v="2024-03-26T00:00:00"/>
    <d v="2024-03-27T00:00:00"/>
    <n v="11"/>
    <n v="14"/>
    <n v="25"/>
    <s v="N/A"/>
    <s v="N/A"/>
    <s v="13-10-00-022"/>
  </r>
  <r>
    <n v="496"/>
    <n v="80131500"/>
    <s v="Alquiler y arrendamiento de propiedades o edificaciones"/>
    <s v="Enero"/>
    <n v="365"/>
    <x v="0"/>
    <s v="Nación"/>
    <n v="43639200"/>
    <n v="43639200"/>
    <s v="No"/>
    <s v="N/A"/>
    <n v="0"/>
    <s v="Arrendamiento de inmueble para el funcionamiento de la Sede de la Dirección Seccional Delegada de Impuestos y Aduanas de Mitu"/>
    <s v="Arrendamiento"/>
    <x v="0"/>
    <s v="N/A"/>
    <s v="Delegada de Impuestos y Aduanas Mitú"/>
    <x v="9"/>
    <x v="1"/>
    <s v="Dirección Seccional de Impuestos y Aduanas de Villavicencio"/>
    <n v="143201202"/>
    <s v="Madeleine Manchola Baracaldo"/>
    <s v="Directora Seccional"/>
    <s v="mmancholab@dian.gov.co"/>
    <n v="6836196"/>
    <s v="Pendiente"/>
    <s v="Primera"/>
    <d v="2023-12-12T00:00:00"/>
    <d v="2024-01-02T00:00:00"/>
    <d v="2024-01-02T00:00:00"/>
    <d v="2024-01-02T00:00:00"/>
    <n v="21"/>
    <n v="0"/>
    <n v="21"/>
    <s v="N/A"/>
    <s v="N/A"/>
    <s v="13-10-00-022"/>
  </r>
  <r>
    <n v="497"/>
    <n v="80131500"/>
    <s v="Alquiler y arrendamiento de propiedades o edificaciones"/>
    <s v="Enero"/>
    <n v="365"/>
    <x v="0"/>
    <s v="Nación"/>
    <n v="105792000"/>
    <n v="105792000"/>
    <s v="No"/>
    <s v="N/A"/>
    <n v="0"/>
    <s v="Arrendamiento de inmueble para el funcionamiento de la Sede de la Dirección Seccional Delegada de Impuestos y Aduanas de Inirida"/>
    <s v="Arrendamiento"/>
    <x v="0"/>
    <s v="N/A"/>
    <s v="Delegada de Impuestos y Aduanas de Inírida"/>
    <x v="9"/>
    <x v="1"/>
    <s v="Dirección Seccional de Impuestos y Aduanas de Villavicencio"/>
    <n v="145000201"/>
    <s v="Madeleine Manchola Baracaldo"/>
    <s v="Directora Seccional"/>
    <s v="mmancholab@dian.gov.co"/>
    <n v="6836196"/>
    <s v="Pendiente"/>
    <s v="Primera"/>
    <d v="2023-12-12T00:00:00"/>
    <d v="2024-01-02T00:00:00"/>
    <d v="2024-01-02T00:00:00"/>
    <d v="2024-01-02T00:00:00"/>
    <n v="21"/>
    <n v="0"/>
    <n v="21"/>
    <s v="N/A"/>
    <s v="N/A"/>
    <s v="13-10-00-022"/>
  </r>
  <r>
    <n v="498"/>
    <n v="15101500"/>
    <s v="Petróleo y Destilados"/>
    <s v="Enero"/>
    <n v="336"/>
    <x v="3"/>
    <s v="Nación"/>
    <n v="4600000"/>
    <n v="4600000"/>
    <s v="No"/>
    <s v="N/A"/>
    <n v="0"/>
    <s v="Suministro de combustibles para la Dirección Seccional Delegada de Impuestos y Aduanas de Inirida"/>
    <s v="Suministro"/>
    <x v="0"/>
    <s v="N/A"/>
    <s v="Delegada de Impuestos y Aduanas de Inírida"/>
    <x v="9"/>
    <x v="1"/>
    <s v="Dirección Seccional de Impuestos y Aduanas de Villavicencio"/>
    <n v="145000201"/>
    <s v="Madeleine Manchola Baracaldo"/>
    <s v="Directora Seccional"/>
    <s v="mmancholab@dian.gov.co"/>
    <n v="6836196"/>
    <s v="Pendiente"/>
    <s v="Tercera"/>
    <d v="2024-01-05T00:00:00"/>
    <d v="2024-01-15T00:00:00"/>
    <d v="2024-01-29T00:00:00"/>
    <d v="2024-01-30T00:00:00"/>
    <n v="10"/>
    <n v="14"/>
    <n v="24"/>
    <s v="N/A"/>
    <s v="N/A"/>
    <s v="13-10-00-022"/>
  </r>
  <r>
    <n v="499"/>
    <n v="80131500"/>
    <s v="Alquiler y arrendamiento de propiedades o edificaciones"/>
    <s v="Enero"/>
    <n v="365"/>
    <x v="0"/>
    <s v="Nación"/>
    <n v="142800000"/>
    <n v="142800000"/>
    <s v="No"/>
    <s v="N/A"/>
    <n v="0"/>
    <s v="Arrendamiento de inmueble para el funcionamiento de la Sede de la Dirección Seccional Delegada de Impuestos y Aduanas de San Jose del Guaviare"/>
    <s v="Arrendamiento"/>
    <x v="0"/>
    <s v="N/A"/>
    <s v="Delegada Impuestos y Aduanas de San José de Guaviare"/>
    <x v="9"/>
    <x v="1"/>
    <s v="Dirección Seccional de Impuestos y Aduanas de Villavicencio"/>
    <n v="178201202"/>
    <s v="Madeleine Manchola Baracaldo"/>
    <s v="Directora Seccional"/>
    <s v="mmancholab@dian.gov.co"/>
    <n v="6836196"/>
    <s v="Pendiente"/>
    <s v="Primera"/>
    <d v="2023-12-12T00:00:00"/>
    <d v="2024-01-02T00:00:00"/>
    <d v="2024-01-02T00:00:00"/>
    <d v="2024-01-02T00:00:00"/>
    <n v="21"/>
    <n v="0"/>
    <n v="21"/>
    <s v="N/A"/>
    <s v="N/A"/>
    <s v="13-10-00-022"/>
  </r>
  <r>
    <n v="500"/>
    <n v="15101500"/>
    <s v="Petróleo y Destilados"/>
    <s v="Febrero"/>
    <n v="301"/>
    <x v="3"/>
    <s v="Nación"/>
    <n v="4600000"/>
    <n v="4600000"/>
    <s v="No"/>
    <s v="N/A"/>
    <n v="0"/>
    <s v="Suministro de combustibles para la Dirección Seccional Delegada de Impuestos y Aduanas de San Jose del Guaviare"/>
    <s v="Suministro"/>
    <x v="0"/>
    <s v="N/A"/>
    <s v="Delegada Impuestos y Aduanas de San José de Guaviare"/>
    <x v="9"/>
    <x v="1"/>
    <s v="Dirección Seccional de Impuestos y Aduanas de Villavicencio"/>
    <n v="178201202"/>
    <s v="Madeleine Manchola Baracaldo"/>
    <s v="Directora Seccional"/>
    <s v="mmancholab@dian.gov.co"/>
    <n v="6836196"/>
    <s v="Pendiente"/>
    <s v="Tercera"/>
    <d v="2024-02-06T00:00:00"/>
    <d v="2024-02-19T00:00:00"/>
    <d v="2024-03-04T00:00:00"/>
    <d v="2024-03-05T00:00:00"/>
    <n v="13"/>
    <n v="14"/>
    <n v="27"/>
    <s v="N/A"/>
    <s v="N/A"/>
    <s v="13-10-00-022"/>
  </r>
  <r>
    <n v="501"/>
    <n v="15101500"/>
    <s v="Petróleo y Destilados"/>
    <s v="Febrero"/>
    <n v="308"/>
    <x v="3"/>
    <s v="Nación"/>
    <n v="4600000"/>
    <n v="4600000"/>
    <s v="No"/>
    <s v="N/A"/>
    <n v="0"/>
    <s v="Suministro de combustibles para la Dirección Seccional Delegada de Impuestos y Aduanas de Puerto Carreño"/>
    <s v="Suministro"/>
    <x v="0"/>
    <s v="N/A"/>
    <s v="Delegada de Impuestos y Aduanas de Puerto Carreño"/>
    <x v="9"/>
    <x v="1"/>
    <s v="Dirección Seccional de Impuestos y Aduanas de Villavicencio"/>
    <n v="142201202"/>
    <s v="Madeleine Manchola Baracaldo"/>
    <s v="Directora Seccional"/>
    <s v="mmancholab@dian.gov.co"/>
    <n v="6836196"/>
    <s v="Pendiente"/>
    <s v="Segunda"/>
    <d v="2024-01-31T00:00:00"/>
    <d v="2024-02-12T00:00:00"/>
    <d v="2024-02-26T00:00:00"/>
    <d v="2024-02-27T00:00:00"/>
    <n v="12"/>
    <n v="14"/>
    <n v="26"/>
    <s v="N/A"/>
    <s v="N/A"/>
    <s v="13-10-00-022"/>
  </r>
  <r>
    <n v="502"/>
    <n v="72154022"/>
    <s v="Servicio de instalación y mantenimiento de equipos hidráulicos"/>
    <s v="Mayo"/>
    <n v="214"/>
    <x v="3"/>
    <s v="Nación"/>
    <n v="5000000"/>
    <n v="5000000"/>
    <s v="No"/>
    <s v="N/A"/>
    <n v="0"/>
    <s v="Mantenimiento para el sistema hidráulico y de aguas lluvias incluyendo lavado y desinfección de tanques de la sede la Dirección Seccional Delegada de Impuestos y Aduanas de Puerto Carreño"/>
    <s v="Prestación de servicios"/>
    <x v="0"/>
    <s v="N/A"/>
    <s v="Delegada de Impuestos y Aduanas de Puerto Carreño"/>
    <x v="9"/>
    <x v="1"/>
    <s v="Dirección Seccional de Impuestos y Aduanas de Villavicencio"/>
    <n v="142201202"/>
    <s v="Madeleine Manchola Baracaldo"/>
    <s v="Directora Seccional"/>
    <s v="mmancholab@dian.gov.co"/>
    <n v="6836196"/>
    <s v="Pendiente"/>
    <s v="Tercera"/>
    <d v="2024-05-03T00:00:00"/>
    <d v="2024-05-15T00:00:00"/>
    <d v="2024-05-30T00:00:00"/>
    <d v="2024-05-31T00:00:00"/>
    <n v="12"/>
    <n v="15"/>
    <n v="27"/>
    <s v="N/A"/>
    <s v="N/A"/>
    <s v="13-10-00-022"/>
  </r>
  <r>
    <n v="503"/>
    <n v="72102100"/>
    <s v="Control de plagas"/>
    <s v="Abril"/>
    <n v="120"/>
    <x v="3"/>
    <s v="Nación"/>
    <n v="10000000"/>
    <n v="10000000"/>
    <s v="No"/>
    <s v="N/A"/>
    <n v="0"/>
    <s v="Servicio integral de fumigación y control de plagas para la Dirección Seccional de Impuestos y Aduanas de Yopal"/>
    <s v="Prestación de servicios"/>
    <x v="0"/>
    <s v="N/A"/>
    <s v="Dirección Secc de Impuestos y Aduanas de Yopal"/>
    <x v="9"/>
    <x v="1"/>
    <s v="Dirección Seccional de Impuestos y Aduanas de Yopal"/>
    <n v="144201202"/>
    <s v="Martha Lucia Cardona Cortez"/>
    <s v="Directora Seccional"/>
    <s v="mcardonac@dian.gov.co"/>
    <n v="6086334005"/>
    <s v="Pendiente"/>
    <s v="Primera"/>
    <d v="2024-03-28T00:00:00"/>
    <d v="2024-04-05T00:00:00"/>
    <d v="2024-04-08T00:00:00"/>
    <d v="2024-04-09T00:00:00"/>
    <n v="8"/>
    <n v="3"/>
    <n v="11"/>
    <s v="N/A"/>
    <s v="N/A"/>
    <s v="13-10-00-044"/>
  </r>
  <r>
    <n v="504"/>
    <n v="15101500"/>
    <s v="Petróleo y Destilados"/>
    <s v="Febrero"/>
    <n v="330"/>
    <x v="3"/>
    <s v="Nación"/>
    <n v="5000000"/>
    <n v="5000000"/>
    <s v="No"/>
    <s v="N/A"/>
    <n v="0"/>
    <s v="Suministro de combustible para vehículos y planta eléctrica de la Dirección Seccional de Impuestos y Aduanas de Yopal,"/>
    <s v="Prestación de servicios"/>
    <x v="0"/>
    <s v="N/A"/>
    <s v="Dirección Secc de Impuestos y Aduanas de Yopal"/>
    <x v="9"/>
    <x v="1"/>
    <s v="Dirección Seccional de Impuestos y Aduanas de Yopal"/>
    <n v="144201202"/>
    <s v="Martha Lucia Cardona Cortez"/>
    <s v="Directora Seccional"/>
    <s v="mcardonac@dian.gov.co"/>
    <n v="6086334005"/>
    <s v="Pendiente"/>
    <s v="Segunda"/>
    <d v="2024-02-08T00:00:00"/>
    <d v="2024-02-13T00:00:00"/>
    <d v="2024-02-15T00:00:00"/>
    <d v="2024-02-18T00:00:00"/>
    <n v="5"/>
    <n v="2"/>
    <n v="7"/>
    <s v="N/A"/>
    <s v="N/A"/>
    <s v="13-10-00-044"/>
  </r>
  <r>
    <n v="505"/>
    <n v="73152108"/>
    <s v="Servicio de mantenimiento y reparación de equipos eléctricos"/>
    <s v="Julio"/>
    <n v="180"/>
    <x v="3"/>
    <s v="Nación"/>
    <n v="30000000"/>
    <n v="30000000"/>
    <s v="No"/>
    <s v="N/A"/>
    <n v="0"/>
    <s v="Servicio mantenimiento puertas automáticas para la Dirección Seccional de Impuestos y Aduanas de Yopal"/>
    <s v="Prestación de servicios"/>
    <x v="0"/>
    <s v="N/A"/>
    <s v="Dirección Secc de Impuestos y Aduanas de Yopal"/>
    <x v="9"/>
    <x v="1"/>
    <s v="Dirección Seccional de Impuestos y Aduanas de Yopal"/>
    <n v="144201202"/>
    <s v="Martha Lucia Cardona Cortez"/>
    <s v="Directora Seccional"/>
    <s v="mcardonac@dian.gov.co"/>
    <n v="6086334005"/>
    <s v="Pendiente"/>
    <s v="Tercera"/>
    <d v="2024-07-12T00:00:00"/>
    <d v="2024-07-15T00:00:00"/>
    <d v="2024-07-22T00:00:00"/>
    <d v="2024-07-24T00:00:00"/>
    <n v="3"/>
    <n v="7"/>
    <n v="10"/>
    <s v="N/A"/>
    <s v="N/A"/>
    <s v="13-10-00-044"/>
  </r>
  <r>
    <n v="506"/>
    <n v="72101507"/>
    <s v="Servicio de mantenimiento de edificios"/>
    <s v="Septiembre"/>
    <n v="120"/>
    <x v="3"/>
    <s v="Nación"/>
    <n v="20000000"/>
    <n v="20000000"/>
    <s v="No"/>
    <s v="N/A"/>
    <n v="0"/>
    <s v="Contratar a precios unitarios fijos las obras de mantenimiento y reparación de la sede de la Dirección Seccional de Impuestos y Aduanas de Yopal."/>
    <s v="Obra"/>
    <x v="0"/>
    <s v="N/A"/>
    <s v="Dirección Secc de Impuestos y Aduanas de Yopal"/>
    <x v="9"/>
    <x v="1"/>
    <s v="Dirección Seccional de Impuestos y Aduanas de Yopal"/>
    <n v="144201202"/>
    <s v="Martha Lucia Cardona Cortez"/>
    <s v="Directora Seccional"/>
    <s v="mcardonac@dian.gov.co"/>
    <n v="6086334005"/>
    <s v="Pendiente"/>
    <s v="Tercera"/>
    <d v="2024-09-12T00:00:00"/>
    <d v="2024-09-16T00:00:00"/>
    <d v="2024-09-23T00:00:00"/>
    <d v="2024-09-24T00:00:00"/>
    <n v="4"/>
    <n v="7"/>
    <n v="11"/>
    <s v="N/A"/>
    <s v="N/A"/>
    <s v="13-10-00-044"/>
  </r>
  <r>
    <n v="507"/>
    <n v="73152108"/>
    <s v="Servicio de mantenimiento y reparación de equipos eléctricos"/>
    <s v="Marzo"/>
    <n v="150"/>
    <x v="3"/>
    <s v="Nación"/>
    <n v="6000000"/>
    <n v="6000000"/>
    <s v="No"/>
    <s v="N/A"/>
    <n v="0"/>
    <s v="Mantenimiento equipos de bombeo agua de la Dirección Seccional de Impuestos y Aduanas de Yopal"/>
    <s v="Prestación de servicios"/>
    <x v="0"/>
    <s v="N/A"/>
    <s v="Dirección Secc de Impuestos y Aduanas de Yopal"/>
    <x v="9"/>
    <x v="1"/>
    <s v="Dirección Seccional de Impuestos y Aduanas de Yopal"/>
    <n v="144201202"/>
    <s v="Martha Lucia Cardona Cortez"/>
    <s v="Directora Seccional"/>
    <s v="mcardonac@dian.gov.co"/>
    <n v="6086334005"/>
    <s v="Pendiente"/>
    <s v="Tercera"/>
    <d v="2024-03-18T00:00:00"/>
    <d v="2024-03-22T00:00:00"/>
    <d v="2024-03-28T00:00:00"/>
    <d v="2024-03-31T00:00:00"/>
    <n v="4"/>
    <n v="6"/>
    <n v="10"/>
    <s v="N/A"/>
    <s v="N/A"/>
    <s v="13-10-00-044"/>
  </r>
  <r>
    <n v="508"/>
    <n v="78181507"/>
    <s v="Reparación y mantenimiento automotor y de camiones ligeros"/>
    <s v="Marzo"/>
    <n v="210"/>
    <x v="3"/>
    <s v="Nación"/>
    <n v="6000000"/>
    <n v="6000000"/>
    <s v="No"/>
    <s v="N/A"/>
    <n v="0"/>
    <s v="Mantenimiento preventivo y/o correctivo con suministro de repuestos nuevos y originales, previa aprobación de la UAE-DIAN para vehículos asignados para el funcionamiento de la Dirección Seccional de Impuestos y Aduanas de Yopal."/>
    <s v="Prestación de servicios"/>
    <x v="0"/>
    <s v="N/A"/>
    <s v="Dirección Secc de Impuestos y Aduanas de Yopal"/>
    <x v="9"/>
    <x v="1"/>
    <s v="Dirección Seccional de Impuestos y Aduanas de Yopal"/>
    <n v="144201202"/>
    <s v="Martha Lucia Cardona Cortez"/>
    <s v="Directora Seccional"/>
    <s v="mcardonac@dian.gov.co"/>
    <n v="6086334005"/>
    <s v="Pendiente"/>
    <s v="Primera"/>
    <d v="2024-02-28T00:00:00"/>
    <d v="2024-03-05T00:00:00"/>
    <d v="2024-03-08T00:00:00"/>
    <d v="2024-03-09T00:00:00"/>
    <n v="6"/>
    <n v="3"/>
    <n v="9"/>
    <s v="N/A"/>
    <s v="N/A"/>
    <s v="13-10-00-044"/>
  </r>
  <r>
    <n v="509"/>
    <n v="80111703"/>
    <s v="Servicios de preselección  de hojas de vida o  currículum vitae"/>
    <s v="Enero"/>
    <n v="345"/>
    <x v="0"/>
    <s v="Nación"/>
    <n v="200000000"/>
    <n v="200000000"/>
    <s v="No"/>
    <s v="N/A"/>
    <n v="0"/>
    <s v="Servicios para la aplicación de la Prueba Oculomotor Deception Test (ODT) con la entrega de sus respectivos estudios y _x000a_análisis de resultados, para la selección de aspirantes a ocupar cargos de libre nombramiento y remoción, de carrera o _x000a_para la designación de jefaturas, cuando la Entidad lo requiera"/>
    <s v="Prestación de servicios"/>
    <x v="0"/>
    <s v="N/A"/>
    <s v="Sub de Gestión del Empleo Público"/>
    <x v="8"/>
    <x v="0"/>
    <s v="Dirección de Gestión Corporativa"/>
    <n v="100151185"/>
    <s v="Jaime Elkim Muñoz Riaño"/>
    <s v="Subdirector"/>
    <s v="jmunozr1@dian.gov.co"/>
    <n v="6086334005"/>
    <s v="Pendiente"/>
    <s v="Tercera"/>
    <d v="2024-01-12T00:00:00"/>
    <d v="2024-01-15T00:00:00"/>
    <d v="2024-01-17T00:00:00"/>
    <d v="2024-01-18T00:00:00"/>
    <n v="3"/>
    <n v="2"/>
    <n v="5"/>
    <s v="N/A"/>
    <s v="N/A"/>
    <s v="13-10-00-000"/>
  </r>
  <r>
    <n v="510"/>
    <s v="86101601;86101610"/>
    <s v="Servicios de formación profesional en informática"/>
    <s v="Enero"/>
    <n v="30"/>
    <x v="3"/>
    <s v="Nación"/>
    <n v="34400000"/>
    <n v="34400000"/>
    <s v="No"/>
    <s v="N/A"/>
    <n v="0"/>
    <s v="Adquirir los servicios de capacitación en la herramienta Enterprise Architect para la Subdirección de Procesos y la Subdirección de Soluciones y Desarrollo de la DIAN"/>
    <s v="Prestación de servicios"/>
    <x v="1"/>
    <s v="Implementación del Plan de Modernización Tecnológica en la DIAN a nivel nacional"/>
    <s v="Sub de Innovación y Proyectos"/>
    <x v="4"/>
    <x v="0"/>
    <s v="Dirección de Gestión de Innovación y Tecnología"/>
    <n v="100154182"/>
    <s v="Julian David Medina Herrera"/>
    <s v="Director de Gestión"/>
    <s v="jmedinah1@dian.gov.co"/>
    <s v="6079800 903430"/>
    <s v="Pendiente"/>
    <s v="Tercera"/>
    <d v="2024-01-15T00:00:00"/>
    <d v="2024-02-12T00:00:00"/>
    <d v="2024-02-26T00:00:00"/>
    <d v="2024-02-27T00:00:00"/>
    <n v="28"/>
    <n v="14"/>
    <n v="42"/>
    <s v="Servicios tecnológicos"/>
    <s v="Poner en funcionamiento los servicios tecnológicos que soporta la operación de la entidad"/>
    <s v="13-10-00-000"/>
  </r>
  <r>
    <n v="511"/>
    <s v="81111501;81112103"/>
    <s v="Diseño de aplicaciones de software de la unidad central"/>
    <s v="Enero"/>
    <n v="330"/>
    <x v="0"/>
    <s v="Nación"/>
    <n v="93500000"/>
    <n v="93500000"/>
    <s v="No"/>
    <s v="N/A"/>
    <n v="0"/>
    <s v="Servicio profesional para diseñar e implementar estrategias de divulgación para promover el uso y apropiación de los sistemas de información y servicios digitales de la DIAN"/>
    <s v="Prestación de Servicios Profesionales"/>
    <x v="1"/>
    <s v="Implementación del Plan de Modernización Tecnológica en la DIAN a nivel nacional"/>
    <s v="Sub de Innovación y Proyectos"/>
    <x v="4"/>
    <x v="0"/>
    <s v="Dirección de Gestión de Innovación y Tecnología"/>
    <n v="100154182"/>
    <s v="Julian David Medina Herrera"/>
    <s v="Director de Gestión"/>
    <s v="jmedinah1@dian.gov.co"/>
    <s v="6079800 903430"/>
    <s v="Pendiente"/>
    <s v="Tercera"/>
    <d v="2024-01-03T00:00:00"/>
    <d v="2024-01-24T00:00:00"/>
    <d v="2024-02-01T00:00:00"/>
    <d v="2024-02-02T00:00:00"/>
    <n v="21"/>
    <n v="8"/>
    <n v="29"/>
    <s v="Servicios de información actualizados"/>
    <s v="Realizar la puesta en producción de los sistemas de información"/>
    <s v="13-10-00-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41FD238-6E97-42A3-BF82-B7C7ED00AAFE}" name="TablaDiná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1">
  <location ref="A3:B6" firstHeaderRow="1" firstDataRow="1" firstDataCol="1"/>
  <pivotFields count="37">
    <pivotField showAll="0"/>
    <pivotField showAll="0"/>
    <pivotField showAll="0"/>
    <pivotField showAll="0"/>
    <pivotField showAll="0"/>
    <pivotField showAll="0"/>
    <pivotField showAll="0"/>
    <pivotField numFmtId="165" showAll="0"/>
    <pivotField dataField="1" numFmtId="165" showAll="0"/>
    <pivotField showAll="0"/>
    <pivotField showAll="0"/>
    <pivotField numFmtId="165" showAll="0"/>
    <pivotField showAll="0"/>
    <pivotField showAll="0"/>
    <pivotField axis="axisRow" showAll="0">
      <items count="4">
        <item m="1" x="2"/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8" showAll="0"/>
    <pivotField numFmtId="168" showAll="0"/>
    <pivotField numFmtId="168" showAll="0"/>
    <pivotField numFmtId="168" showAll="0"/>
    <pivotField showAll="0"/>
    <pivotField showAll="0"/>
    <pivotField showAll="0"/>
    <pivotField showAll="0"/>
    <pivotField showAll="0"/>
    <pivotField showAll="0"/>
  </pivotFields>
  <rowFields count="1">
    <field x="14"/>
  </rowFields>
  <rowItems count="3">
    <i>
      <x v="1"/>
    </i>
    <i>
      <x v="2"/>
    </i>
    <i t="grand">
      <x/>
    </i>
  </rowItems>
  <colItems count="1">
    <i/>
  </colItems>
  <dataFields count="1">
    <dataField name="Suma de 21. Valor estimado en la vigencia 2024" fld="8" baseField="0" baseItem="0" numFmtId="3"/>
  </dataFields>
  <formats count="1">
    <format dxfId="95">
      <pivotArea outline="0" collapsedLevelsAreSubtotals="1" fieldPosition="0"/>
    </format>
  </formats>
  <chartFormats count="1">
    <chartFormat chart="0" format="748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0C41E3F-B633-42EA-A5BD-E5C91BB590A4}" name="TablaDinámica3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1">
  <location ref="A3:I5" firstHeaderRow="1" firstDataRow="2" firstDataCol="1"/>
  <pivotFields count="37">
    <pivotField showAll="0"/>
    <pivotField showAll="0"/>
    <pivotField showAll="0"/>
    <pivotField showAll="0"/>
    <pivotField showAll="0"/>
    <pivotField axis="axisCol" showAll="0" sortType="ascending">
      <items count="8">
        <item x="4"/>
        <item x="6"/>
        <item x="0"/>
        <item x="5"/>
        <item x="3"/>
        <item x="2"/>
        <item x="1"/>
        <item t="default"/>
      </items>
    </pivotField>
    <pivotField showAll="0"/>
    <pivotField numFmtId="165" showAll="0"/>
    <pivotField dataField="1" numFmtId="165" showAll="0"/>
    <pivotField showAll="0"/>
    <pivotField showAll="0"/>
    <pivotField numFmtId="165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8" showAll="0"/>
    <pivotField numFmtId="168" showAll="0"/>
    <pivotField numFmtId="168" showAll="0"/>
    <pivotField numFmtId="168" showAll="0"/>
    <pivotField showAll="0"/>
    <pivotField showAll="0"/>
    <pivotField showAll="0"/>
    <pivotField showAll="0"/>
    <pivotField showAll="0"/>
    <pivotField showAll="0"/>
  </pivotFields>
  <rowItems count="1">
    <i/>
  </rowItems>
  <colFields count="1">
    <field x="5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Cuenta de 21. Valor estimado en la vigencia 2024" fld="8" subtotal="count" baseField="5" baseItem="1"/>
  </dataFields>
  <chartFormats count="15">
    <chartFormat chart="0" format="255" series="1">
      <pivotArea type="data" outline="0" fieldPosition="0">
        <references count="1">
          <reference field="5" count="1" selected="0">
            <x v="0"/>
          </reference>
        </references>
      </pivotArea>
    </chartFormat>
    <chartFormat chart="0" format="256" series="1">
      <pivotArea type="data" outline="0" fieldPosition="0">
        <references count="1">
          <reference field="5" count="1" selected="0">
            <x v="1"/>
          </reference>
        </references>
      </pivotArea>
    </chartFormat>
    <chartFormat chart="0" format="257" series="1">
      <pivotArea type="data" outline="0" fieldPosition="0">
        <references count="1">
          <reference field="5" count="1" selected="0">
            <x v="2"/>
          </reference>
        </references>
      </pivotArea>
    </chartFormat>
    <chartFormat chart="0" format="258" series="1">
      <pivotArea type="data" outline="0" fieldPosition="0">
        <references count="1">
          <reference field="5" count="1" selected="0">
            <x v="3"/>
          </reference>
        </references>
      </pivotArea>
    </chartFormat>
    <chartFormat chart="0" format="259" series="1">
      <pivotArea type="data" outline="0" fieldPosition="0">
        <references count="1">
          <reference field="5" count="1" selected="0">
            <x v="4"/>
          </reference>
        </references>
      </pivotArea>
    </chartFormat>
    <chartFormat chart="0" format="260" series="1">
      <pivotArea type="data" outline="0" fieldPosition="0">
        <references count="1">
          <reference field="5" count="1" selected="0">
            <x v="5"/>
          </reference>
        </references>
      </pivotArea>
    </chartFormat>
    <chartFormat chart="0" format="261" series="1">
      <pivotArea type="data" outline="0" fieldPosition="0">
        <references count="1">
          <reference field="5" count="1" selected="0">
            <x v="6"/>
          </reference>
        </references>
      </pivotArea>
    </chartFormat>
    <chartFormat chart="0" format="26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"/>
          </reference>
        </references>
      </pivotArea>
    </chartFormat>
    <chartFormat chart="0" format="26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"/>
          </reference>
        </references>
      </pivotArea>
    </chartFormat>
    <chartFormat chart="0" format="26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5"/>
          </reference>
        </references>
      </pivotArea>
    </chartFormat>
    <chartFormat chart="0" format="26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6"/>
          </reference>
        </references>
      </pivotArea>
    </chartFormat>
    <chartFormat chart="0" format="266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0"/>
          </reference>
        </references>
      </pivotArea>
    </chartFormat>
    <chartFormat chart="0" format="267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"/>
          </reference>
        </references>
      </pivotArea>
    </chartFormat>
    <chartFormat chart="0" format="268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"/>
          </reference>
        </references>
      </pivotArea>
    </chartFormat>
    <chartFormat chart="0" format="269">
      <pivotArea type="data" outline="0" fieldPosition="0">
        <references count="2">
          <reference field="4294967294" count="1" selected="0">
            <x v="0"/>
          </reference>
          <reference field="5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BE5E15C-FEA3-4916-BBCE-C3D4837C16C9}" name="TablaDinámica18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1">
  <location ref="A3:B6" firstHeaderRow="1" firstDataRow="1" firstDataCol="1"/>
  <pivotFields count="37">
    <pivotField dataField="1"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numFmtId="165" showAll="0"/>
    <pivotField showAll="0"/>
    <pivotField showAll="0"/>
    <pivotField axis="axisRow" showAll="0">
      <items count="4">
        <item m="1" x="2"/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8" showAll="0"/>
    <pivotField numFmtId="168" showAll="0"/>
    <pivotField numFmtId="168" showAll="0"/>
    <pivotField numFmtId="168" showAll="0"/>
    <pivotField showAll="0"/>
    <pivotField showAll="0"/>
    <pivotField showAll="0"/>
    <pivotField showAll="0"/>
    <pivotField showAll="0"/>
    <pivotField showAll="0"/>
  </pivotFields>
  <rowFields count="1">
    <field x="14"/>
  </rowFields>
  <rowItems count="3">
    <i>
      <x v="1"/>
    </i>
    <i>
      <x v="2"/>
    </i>
    <i t="grand">
      <x/>
    </i>
  </rowItems>
  <colItems count="1">
    <i/>
  </colItems>
  <dataFields count="1">
    <dataField name="Cuenta de 13. No. LINEA" fld="0" subtotal="count" baseField="14" baseItem="1"/>
  </dataFields>
  <chartFormats count="5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1"/>
          </reference>
        </references>
      </pivotArea>
    </chartFormat>
    <chartFormat chart="0" format="4">
      <pivotArea type="data" outline="0" fieldPosition="0">
        <references count="2">
          <reference field="4294967294" count="1" selected="0">
            <x v="0"/>
          </reference>
          <reference field="14" count="1" selected="0">
            <x v="1"/>
          </reference>
        </references>
      </pivotArea>
    </chartFormat>
    <chartFormat chart="0" format="5">
      <pivotArea type="data" outline="0" fieldPosition="0">
        <references count="2">
          <reference field="4294967294" count="1" selected="0">
            <x v="0"/>
          </reference>
          <reference field="1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88CED5F-472D-4AA5-858A-ED03D002AC5D}" name="TablaDinámica19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B15" firstHeaderRow="1" firstDataRow="1" firstDataCol="1"/>
  <pivotFields count="37">
    <pivotField showAll="0"/>
    <pivotField showAll="0"/>
    <pivotField showAll="0"/>
    <pivotField showAll="0"/>
    <pivotField showAll="0"/>
    <pivotField showAll="0"/>
    <pivotField showAll="0"/>
    <pivotField numFmtId="165" showAll="0"/>
    <pivotField dataField="1" numFmtId="165" showAll="0"/>
    <pivotField showAll="0"/>
    <pivotField showAll="0"/>
    <pivotField numFmtId="165" showAll="0"/>
    <pivotField showAll="0"/>
    <pivotField showAll="0"/>
    <pivotField showAll="0"/>
    <pivotField showAll="0"/>
    <pivotField showAll="0"/>
    <pivotField axis="axisRow" showAll="0" sortType="descending">
      <items count="12">
        <item x="8"/>
        <item x="5"/>
        <item x="6"/>
        <item x="3"/>
        <item x="4"/>
        <item x="10"/>
        <item x="0"/>
        <item x="9"/>
        <item x="1"/>
        <item x="2"/>
        <item x="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8" showAll="0"/>
    <pivotField numFmtId="168" showAll="0"/>
    <pivotField numFmtId="168" showAll="0"/>
    <pivotField numFmtId="168" showAll="0"/>
    <pivotField showAll="0"/>
    <pivotField showAll="0"/>
    <pivotField showAll="0"/>
    <pivotField showAll="0"/>
    <pivotField showAll="0"/>
    <pivotField showAll="0"/>
  </pivotFields>
  <rowFields count="1">
    <field x="17"/>
  </rowFields>
  <rowItems count="12">
    <i>
      <x/>
    </i>
    <i>
      <x v="7"/>
    </i>
    <i>
      <x v="4"/>
    </i>
    <i>
      <x v="3"/>
    </i>
    <i>
      <x v="1"/>
    </i>
    <i>
      <x v="2"/>
    </i>
    <i>
      <x v="6"/>
    </i>
    <i>
      <x v="5"/>
    </i>
    <i>
      <x v="8"/>
    </i>
    <i>
      <x v="10"/>
    </i>
    <i>
      <x v="9"/>
    </i>
    <i t="grand">
      <x/>
    </i>
  </rowItems>
  <colItems count="1">
    <i/>
  </colItems>
  <dataFields count="1">
    <dataField name="Suma de 21. Valor estimado en la vigencia 2024" fld="8" baseField="0" baseItem="0" numFmtId="3"/>
  </dataFields>
  <formats count="23">
    <format dxfId="94">
      <pivotArea outline="0" collapsedLevelsAreSubtotals="1" fieldPosition="0"/>
    </format>
    <format dxfId="93">
      <pivotArea collapsedLevelsAreSubtotals="1" fieldPosition="0">
        <references count="1">
          <reference field="17" count="1">
            <x v="6"/>
          </reference>
        </references>
      </pivotArea>
    </format>
    <format dxfId="92">
      <pivotArea dataOnly="0" labelOnly="1" fieldPosition="0">
        <references count="1">
          <reference field="17" count="1">
            <x v="6"/>
          </reference>
        </references>
      </pivotArea>
    </format>
    <format dxfId="91">
      <pivotArea collapsedLevelsAreSubtotals="1" fieldPosition="0">
        <references count="1">
          <reference field="17" count="1">
            <x v="0"/>
          </reference>
        </references>
      </pivotArea>
    </format>
    <format dxfId="90">
      <pivotArea dataOnly="0" labelOnly="1" fieldPosition="0">
        <references count="1">
          <reference field="17" count="1">
            <x v="0"/>
          </reference>
        </references>
      </pivotArea>
    </format>
    <format dxfId="89">
      <pivotArea collapsedLevelsAreSubtotals="1" fieldPosition="0">
        <references count="1">
          <reference field="17" count="1">
            <x v="2"/>
          </reference>
        </references>
      </pivotArea>
    </format>
    <format dxfId="88">
      <pivotArea dataOnly="0" labelOnly="1" fieldPosition="0">
        <references count="1">
          <reference field="17" count="1">
            <x v="2"/>
          </reference>
        </references>
      </pivotArea>
    </format>
    <format dxfId="87">
      <pivotArea collapsedLevelsAreSubtotals="1" fieldPosition="0">
        <references count="1">
          <reference field="17" count="1">
            <x v="4"/>
          </reference>
        </references>
      </pivotArea>
    </format>
    <format dxfId="86">
      <pivotArea dataOnly="0" labelOnly="1" fieldPosition="0">
        <references count="1">
          <reference field="17" count="1">
            <x v="4"/>
          </reference>
        </references>
      </pivotArea>
    </format>
    <format dxfId="85">
      <pivotArea collapsedLevelsAreSubtotals="1" fieldPosition="0">
        <references count="1">
          <reference field="17" count="1">
            <x v="10"/>
          </reference>
        </references>
      </pivotArea>
    </format>
    <format dxfId="84">
      <pivotArea dataOnly="0" labelOnly="1" fieldPosition="0">
        <references count="1">
          <reference field="17" count="1">
            <x v="10"/>
          </reference>
        </references>
      </pivotArea>
    </format>
    <format dxfId="83">
      <pivotArea collapsedLevelsAreSubtotals="1" fieldPosition="0">
        <references count="1">
          <reference field="17" count="1">
            <x v="5"/>
          </reference>
        </references>
      </pivotArea>
    </format>
    <format dxfId="82">
      <pivotArea dataOnly="0" labelOnly="1" fieldPosition="0">
        <references count="1">
          <reference field="17" count="1">
            <x v="5"/>
          </reference>
        </references>
      </pivotArea>
    </format>
    <format dxfId="81">
      <pivotArea collapsedLevelsAreSubtotals="1" fieldPosition="0">
        <references count="1">
          <reference field="17" count="1">
            <x v="8"/>
          </reference>
        </references>
      </pivotArea>
    </format>
    <format dxfId="80">
      <pivotArea dataOnly="0" labelOnly="1" fieldPosition="0">
        <references count="1">
          <reference field="17" count="1">
            <x v="8"/>
          </reference>
        </references>
      </pivotArea>
    </format>
    <format dxfId="79">
      <pivotArea collapsedLevelsAreSubtotals="1" fieldPosition="0">
        <references count="1">
          <reference field="17" count="1">
            <x v="9"/>
          </reference>
        </references>
      </pivotArea>
    </format>
    <format dxfId="78">
      <pivotArea dataOnly="0" labelOnly="1" fieldPosition="0">
        <references count="1">
          <reference field="17" count="1">
            <x v="9"/>
          </reference>
        </references>
      </pivotArea>
    </format>
    <format dxfId="77">
      <pivotArea collapsedLevelsAreSubtotals="1" fieldPosition="0">
        <references count="1">
          <reference field="17" count="1">
            <x v="3"/>
          </reference>
        </references>
      </pivotArea>
    </format>
    <format dxfId="76">
      <pivotArea dataOnly="0" labelOnly="1" fieldPosition="0">
        <references count="1">
          <reference field="17" count="1">
            <x v="3"/>
          </reference>
        </references>
      </pivotArea>
    </format>
    <format dxfId="75">
      <pivotArea collapsedLevelsAreSubtotals="1" fieldPosition="0">
        <references count="1">
          <reference field="17" count="1">
            <x v="1"/>
          </reference>
        </references>
      </pivotArea>
    </format>
    <format dxfId="74">
      <pivotArea dataOnly="0" labelOnly="1" fieldPosition="0">
        <references count="1">
          <reference field="17" count="1">
            <x v="1"/>
          </reference>
        </references>
      </pivotArea>
    </format>
    <format dxfId="73">
      <pivotArea collapsedLevelsAreSubtotals="1" fieldPosition="0">
        <references count="1">
          <reference field="17" count="1">
            <x v="7"/>
          </reference>
        </references>
      </pivotArea>
    </format>
    <format dxfId="72">
      <pivotArea dataOnly="0" labelOnly="1" fieldPosition="0">
        <references count="1">
          <reference field="17" count="1">
            <x v="7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89AEC42-BCD7-4B4A-8A99-5C4B1A1A2E84}" name="TablaDinámica2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compact="0" compactData="0" gridDropZones="1" multipleFieldFilters="0">
  <location ref="A3:D51" firstHeaderRow="1" firstDataRow="2" firstDataCol="2"/>
  <pivotFields count="37"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dataField="1" compact="0" outline="0" showAll="0">
      <items count="8">
        <item x="4"/>
        <item x="6"/>
        <item x="0"/>
        <item x="5"/>
        <item x="3"/>
        <item x="2"/>
        <item x="1"/>
        <item t="default"/>
      </items>
    </pivotField>
    <pivotField compact="0" outline="0" showAll="0"/>
    <pivotField compact="0" numFmtId="165" outline="0" showAll="0"/>
    <pivotField dataField="1" compact="0" numFmtId="165" outline="0" showAll="0"/>
    <pivotField compact="0" outline="0" showAll="0"/>
    <pivotField compact="0" outline="0" showAll="0"/>
    <pivotField compact="0" numFmtId="165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>
      <items count="12">
        <item x="8"/>
        <item x="5"/>
        <item x="6"/>
        <item x="3"/>
        <item x="4"/>
        <item x="10"/>
        <item x="0"/>
        <item x="9"/>
        <item x="1"/>
        <item x="2"/>
        <item x="7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numFmtId="168" outline="0" showAll="0"/>
    <pivotField compact="0" numFmtId="168" outline="0" showAll="0"/>
    <pivotField compact="0" numFmtId="168" outline="0" showAll="0"/>
    <pivotField compact="0" numFmtId="168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2">
    <field x="17"/>
    <field x="5"/>
  </rowFields>
  <rowItems count="47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/>
    </i>
    <i>
      <x v="1"/>
      <x v="2"/>
    </i>
    <i r="1">
      <x v="4"/>
    </i>
    <i r="1">
      <x v="5"/>
    </i>
    <i r="1">
      <x v="6"/>
    </i>
    <i t="default">
      <x v="1"/>
    </i>
    <i>
      <x v="2"/>
      <x/>
    </i>
    <i r="1">
      <x v="3"/>
    </i>
    <i r="1">
      <x v="4"/>
    </i>
    <i r="1">
      <x v="6"/>
    </i>
    <i t="default">
      <x v="2"/>
    </i>
    <i>
      <x v="3"/>
      <x v="2"/>
    </i>
    <i r="1">
      <x v="4"/>
    </i>
    <i r="1">
      <x v="5"/>
    </i>
    <i r="1">
      <x v="6"/>
    </i>
    <i t="default">
      <x v="3"/>
    </i>
    <i>
      <x v="4"/>
      <x/>
    </i>
    <i r="1">
      <x v="2"/>
    </i>
    <i r="1">
      <x v="4"/>
    </i>
    <i r="1">
      <x v="5"/>
    </i>
    <i r="1">
      <x v="6"/>
    </i>
    <i t="default">
      <x v="4"/>
    </i>
    <i>
      <x v="5"/>
      <x v="2"/>
    </i>
    <i t="default">
      <x v="5"/>
    </i>
    <i>
      <x v="6"/>
      <x v="2"/>
    </i>
    <i t="default">
      <x v="6"/>
    </i>
    <i>
      <x v="7"/>
      <x/>
    </i>
    <i r="1">
      <x v="2"/>
    </i>
    <i r="1">
      <x v="4"/>
    </i>
    <i r="1">
      <x v="5"/>
    </i>
    <i r="1">
      <x v="6"/>
    </i>
    <i t="default">
      <x v="7"/>
    </i>
    <i>
      <x v="8"/>
      <x v="2"/>
    </i>
    <i t="default">
      <x v="8"/>
    </i>
    <i>
      <x v="9"/>
      <x v="2"/>
    </i>
    <i t="default">
      <x v="9"/>
    </i>
    <i>
      <x v="10"/>
      <x v="2"/>
    </i>
    <i r="1">
      <x v="4"/>
    </i>
    <i t="default">
      <x v="10"/>
    </i>
    <i t="grand">
      <x/>
    </i>
  </rowItems>
  <colFields count="1">
    <field x="-2"/>
  </colFields>
  <colItems count="2">
    <i>
      <x/>
    </i>
    <i i="1">
      <x v="1"/>
    </i>
  </colItems>
  <dataFields count="2">
    <dataField name="Cuenta de 18. Modalidad de selección " fld="5" subtotal="count" baseField="0" baseItem="0"/>
    <dataField name="Suma de 21. Valor estimado en la vigencia 2024" fld="8" baseField="0" baseItem="0" numFmtId="3"/>
  </dataFields>
  <formats count="62">
    <format dxfId="71">
      <pivotArea outline="0" collapsedLevelsAreSubtotals="1" fieldPosition="0"/>
    </format>
    <format dxfId="70">
      <pivotArea dataOnly="0" labelOnly="1" outline="0" axis="axisValues" fieldPosition="0"/>
    </format>
    <format dxfId="69">
      <pivotArea outline="0" fieldPosition="0">
        <references count="1">
          <reference field="17" count="1" selected="0" defaultSubtotal="1">
            <x v="0"/>
          </reference>
        </references>
      </pivotArea>
    </format>
    <format dxfId="68">
      <pivotArea dataOnly="0" labelOnly="1" outline="0" fieldPosition="0">
        <references count="1">
          <reference field="17" count="1">
            <x v="0"/>
          </reference>
        </references>
      </pivotArea>
    </format>
    <format dxfId="67">
      <pivotArea dataOnly="0" labelOnly="1" outline="0" fieldPosition="0">
        <references count="1">
          <reference field="17" count="1" defaultSubtotal="1">
            <x v="0"/>
          </reference>
        </references>
      </pivotArea>
    </format>
    <format dxfId="66">
      <pivotArea dataOnly="0" labelOnly="1" outline="0" fieldPosition="0">
        <references count="2">
          <reference field="5" count="0"/>
          <reference field="17" count="1" selected="0">
            <x v="0"/>
          </reference>
        </references>
      </pivotArea>
    </format>
    <format dxfId="65">
      <pivotArea outline="0" fieldPosition="0">
        <references count="1">
          <reference field="17" count="1" selected="0" defaultSubtotal="1">
            <x v="4"/>
          </reference>
        </references>
      </pivotArea>
    </format>
    <format dxfId="64">
      <pivotArea dataOnly="0" labelOnly="1" outline="0" fieldPosition="0">
        <references count="1">
          <reference field="17" count="1">
            <x v="4"/>
          </reference>
        </references>
      </pivotArea>
    </format>
    <format dxfId="63">
      <pivotArea dataOnly="0" labelOnly="1" outline="0" fieldPosition="0">
        <references count="1">
          <reference field="17" count="1" defaultSubtotal="1">
            <x v="4"/>
          </reference>
        </references>
      </pivotArea>
    </format>
    <format dxfId="62">
      <pivotArea dataOnly="0" labelOnly="1" outline="0" fieldPosition="0">
        <references count="2">
          <reference field="5" count="5">
            <x v="0"/>
            <x v="2"/>
            <x v="4"/>
            <x v="5"/>
            <x v="6"/>
          </reference>
          <reference field="17" count="1" selected="0">
            <x v="4"/>
          </reference>
        </references>
      </pivotArea>
    </format>
    <format dxfId="61">
      <pivotArea outline="0" fieldPosition="0">
        <references count="1">
          <reference field="17" count="1" selected="0" defaultSubtotal="1">
            <x v="7"/>
          </reference>
        </references>
      </pivotArea>
    </format>
    <format dxfId="60">
      <pivotArea dataOnly="0" labelOnly="1" outline="0" fieldPosition="0">
        <references count="1">
          <reference field="17" count="1">
            <x v="7"/>
          </reference>
        </references>
      </pivotArea>
    </format>
    <format dxfId="59">
      <pivotArea dataOnly="0" labelOnly="1" outline="0" fieldPosition="0">
        <references count="1">
          <reference field="17" count="1" defaultSubtotal="1">
            <x v="7"/>
          </reference>
        </references>
      </pivotArea>
    </format>
    <format dxfId="58">
      <pivotArea dataOnly="0" labelOnly="1" outline="0" fieldPosition="0">
        <references count="2">
          <reference field="5" count="5">
            <x v="0"/>
            <x v="2"/>
            <x v="4"/>
            <x v="5"/>
            <x v="6"/>
          </reference>
          <reference field="17" count="1" selected="0">
            <x v="7"/>
          </reference>
        </references>
      </pivotArea>
    </format>
    <format dxfId="57">
      <pivotArea outline="0" fieldPosition="0">
        <references count="1">
          <reference field="17" count="1" selected="0" defaultSubtotal="1">
            <x v="3"/>
          </reference>
        </references>
      </pivotArea>
    </format>
    <format dxfId="56">
      <pivotArea dataOnly="0" labelOnly="1" outline="0" fieldPosition="0">
        <references count="1">
          <reference field="17" count="1">
            <x v="3"/>
          </reference>
        </references>
      </pivotArea>
    </format>
    <format dxfId="55">
      <pivotArea dataOnly="0" labelOnly="1" outline="0" fieldPosition="0">
        <references count="1">
          <reference field="17" count="1" defaultSubtotal="1">
            <x v="3"/>
          </reference>
        </references>
      </pivotArea>
    </format>
    <format dxfId="54">
      <pivotArea dataOnly="0" labelOnly="1" outline="0" fieldPosition="0">
        <references count="2">
          <reference field="5" count="4">
            <x v="2"/>
            <x v="4"/>
            <x v="5"/>
            <x v="6"/>
          </reference>
          <reference field="17" count="1" selected="0">
            <x v="3"/>
          </reference>
        </references>
      </pivotArea>
    </format>
    <format dxfId="53">
      <pivotArea outline="0" fieldPosition="0">
        <references count="1">
          <reference field="17" count="1" selected="0" defaultSubtotal="1">
            <x v="2"/>
          </reference>
        </references>
      </pivotArea>
    </format>
    <format dxfId="52">
      <pivotArea dataOnly="0" labelOnly="1" outline="0" fieldPosition="0">
        <references count="1">
          <reference field="17" count="1">
            <x v="2"/>
          </reference>
        </references>
      </pivotArea>
    </format>
    <format dxfId="51">
      <pivotArea dataOnly="0" labelOnly="1" outline="0" fieldPosition="0">
        <references count="1">
          <reference field="17" count="1" defaultSubtotal="1">
            <x v="2"/>
          </reference>
        </references>
      </pivotArea>
    </format>
    <format dxfId="50">
      <pivotArea dataOnly="0" labelOnly="1" outline="0" fieldPosition="0">
        <references count="2">
          <reference field="5" count="4">
            <x v="0"/>
            <x v="3"/>
            <x v="4"/>
            <x v="6"/>
          </reference>
          <reference field="17" count="1" selected="0">
            <x v="2"/>
          </reference>
        </references>
      </pivotArea>
    </format>
    <format dxfId="49">
      <pivotArea outline="0" fieldPosition="0">
        <references count="1">
          <reference field="17" count="0" selected="0" defaultSubtotal="1"/>
        </references>
      </pivotArea>
    </format>
    <format dxfId="48">
      <pivotArea dataOnly="0" labelOnly="1" outline="0" fieldPosition="0">
        <references count="1">
          <reference field="17" count="0"/>
        </references>
      </pivotArea>
    </format>
    <format dxfId="47">
      <pivotArea dataOnly="0" labelOnly="1" outline="0" fieldPosition="0">
        <references count="1">
          <reference field="17" count="0" defaultSubtotal="1"/>
        </references>
      </pivotArea>
    </format>
    <format dxfId="46">
      <pivotArea dataOnly="0" labelOnly="1" outline="0" fieldPosition="0">
        <references count="2">
          <reference field="5" count="1">
            <x v="2"/>
          </reference>
          <reference field="17" count="1" selected="0">
            <x v="8"/>
          </reference>
        </references>
      </pivotArea>
    </format>
    <format dxfId="45">
      <pivotArea dataOnly="0" labelOnly="1" outline="0" fieldPosition="0">
        <references count="2">
          <reference field="5" count="1">
            <x v="2"/>
          </reference>
          <reference field="17" count="1" selected="0">
            <x v="9"/>
          </reference>
        </references>
      </pivotArea>
    </format>
    <format dxfId="44">
      <pivotArea dataOnly="0" labelOnly="1" outline="0" fieldPosition="0">
        <references count="2">
          <reference field="5" count="2">
            <x v="2"/>
            <x v="4"/>
          </reference>
          <reference field="17" count="1" selected="0">
            <x v="10"/>
          </reference>
        </references>
      </pivotArea>
    </format>
    <format dxfId="43">
      <pivotArea outline="0" fieldPosition="0">
        <references count="1">
          <reference field="17" count="1" selected="0" defaultSubtotal="1">
            <x v="0"/>
          </reference>
        </references>
      </pivotArea>
    </format>
    <format dxfId="42">
      <pivotArea dataOnly="0" labelOnly="1" outline="0" fieldPosition="0">
        <references count="1">
          <reference field="17" count="1">
            <x v="0"/>
          </reference>
        </references>
      </pivotArea>
    </format>
    <format dxfId="41">
      <pivotArea dataOnly="0" labelOnly="1" outline="0" fieldPosition="0">
        <references count="1">
          <reference field="17" count="1" defaultSubtotal="1">
            <x v="0"/>
          </reference>
        </references>
      </pivotArea>
    </format>
    <format dxfId="40">
      <pivotArea dataOnly="0" labelOnly="1" outline="0" fieldPosition="0">
        <references count="2">
          <reference field="5" count="0"/>
          <reference field="17" count="1" selected="0">
            <x v="0"/>
          </reference>
        </references>
      </pivotArea>
    </format>
    <format dxfId="39">
      <pivotArea outline="0" fieldPosition="0">
        <references count="2">
          <reference field="5" count="5" selected="0">
            <x v="0"/>
            <x v="2"/>
            <x v="4"/>
            <x v="5"/>
            <x v="6"/>
          </reference>
          <reference field="17" count="1" selected="0">
            <x v="7"/>
          </reference>
        </references>
      </pivotArea>
    </format>
    <format dxfId="38">
      <pivotArea dataOnly="0" labelOnly="1" outline="0" fieldPosition="0">
        <references count="1">
          <reference field="17" count="1">
            <x v="7"/>
          </reference>
        </references>
      </pivotArea>
    </format>
    <format dxfId="37">
      <pivotArea dataOnly="0" labelOnly="1" outline="0" fieldPosition="0">
        <references count="2">
          <reference field="5" count="5">
            <x v="0"/>
            <x v="2"/>
            <x v="4"/>
            <x v="5"/>
            <x v="6"/>
          </reference>
          <reference field="17" count="1" selected="0">
            <x v="7"/>
          </reference>
        </references>
      </pivotArea>
    </format>
    <format dxfId="36">
      <pivotArea outline="0" fieldPosition="0">
        <references count="1">
          <reference field="17" count="1" selected="0" defaultSubtotal="1">
            <x v="4"/>
          </reference>
        </references>
      </pivotArea>
    </format>
    <format dxfId="35">
      <pivotArea dataOnly="0" labelOnly="1" outline="0" fieldPosition="0">
        <references count="1">
          <reference field="17" count="1">
            <x v="4"/>
          </reference>
        </references>
      </pivotArea>
    </format>
    <format dxfId="34">
      <pivotArea dataOnly="0" labelOnly="1" outline="0" fieldPosition="0">
        <references count="1">
          <reference field="17" count="1" defaultSubtotal="1">
            <x v="4"/>
          </reference>
        </references>
      </pivotArea>
    </format>
    <format dxfId="33">
      <pivotArea dataOnly="0" labelOnly="1" outline="0" fieldPosition="0">
        <references count="2">
          <reference field="5" count="5">
            <x v="0"/>
            <x v="2"/>
            <x v="4"/>
            <x v="5"/>
            <x v="6"/>
          </reference>
          <reference field="17" count="1" selected="0">
            <x v="4"/>
          </reference>
        </references>
      </pivotArea>
    </format>
    <format dxfId="32">
      <pivotArea outline="0" fieldPosition="0">
        <references count="1">
          <reference field="17" count="1" selected="0" defaultSubtotal="1">
            <x v="7"/>
          </reference>
        </references>
      </pivotArea>
    </format>
    <format dxfId="31">
      <pivotArea dataOnly="0" labelOnly="1" outline="0" fieldPosition="0">
        <references count="1">
          <reference field="17" count="1" defaultSubtotal="1">
            <x v="7"/>
          </reference>
        </references>
      </pivotArea>
    </format>
    <format dxfId="30">
      <pivotArea dataOnly="0" outline="0" fieldPosition="0">
        <references count="1">
          <reference field="17" count="1" defaultSubtotal="1">
            <x v="3"/>
          </reference>
        </references>
      </pivotArea>
    </format>
    <format dxfId="29">
      <pivotArea outline="0" fieldPosition="0">
        <references count="1">
          <reference field="17" count="1" selected="0" defaultSubtotal="1">
            <x v="1"/>
          </reference>
        </references>
      </pivotArea>
    </format>
    <format dxfId="28">
      <pivotArea dataOnly="0" labelOnly="1" outline="0" fieldPosition="0">
        <references count="1">
          <reference field="17" count="1">
            <x v="1"/>
          </reference>
        </references>
      </pivotArea>
    </format>
    <format dxfId="27">
      <pivotArea dataOnly="0" labelOnly="1" outline="0" fieldPosition="0">
        <references count="1">
          <reference field="17" count="1" defaultSubtotal="1">
            <x v="1"/>
          </reference>
        </references>
      </pivotArea>
    </format>
    <format dxfId="26">
      <pivotArea dataOnly="0" labelOnly="1" outline="0" fieldPosition="0">
        <references count="2">
          <reference field="5" count="4">
            <x v="2"/>
            <x v="4"/>
            <x v="5"/>
            <x v="6"/>
          </reference>
          <reference field="17" count="1" selected="0">
            <x v="1"/>
          </reference>
        </references>
      </pivotArea>
    </format>
    <format dxfId="25">
      <pivotArea outline="0" fieldPosition="0">
        <references count="1">
          <reference field="17" count="1" selected="0" defaultSubtotal="1">
            <x v="2"/>
          </reference>
        </references>
      </pivotArea>
    </format>
    <format dxfId="24">
      <pivotArea dataOnly="0" labelOnly="1" outline="0" fieldPosition="0">
        <references count="1">
          <reference field="17" count="1">
            <x v="2"/>
          </reference>
        </references>
      </pivotArea>
    </format>
    <format dxfId="23">
      <pivotArea dataOnly="0" labelOnly="1" outline="0" fieldPosition="0">
        <references count="1">
          <reference field="17" count="1" defaultSubtotal="1">
            <x v="2"/>
          </reference>
        </references>
      </pivotArea>
    </format>
    <format dxfId="22">
      <pivotArea dataOnly="0" labelOnly="1" outline="0" fieldPosition="0">
        <references count="2">
          <reference field="5" count="4">
            <x v="0"/>
            <x v="3"/>
            <x v="4"/>
            <x v="6"/>
          </reference>
          <reference field="17" count="1" selected="0">
            <x v="2"/>
          </reference>
        </references>
      </pivotArea>
    </format>
    <format dxfId="21">
      <pivotArea dataOnly="0" labelOnly="1" outline="0" fieldPosition="0">
        <references count="2">
          <reference field="5" count="4">
            <x v="2"/>
            <x v="4"/>
            <x v="5"/>
            <x v="6"/>
          </reference>
          <reference field="17" count="1" selected="0">
            <x v="3"/>
          </reference>
        </references>
      </pivotArea>
    </format>
    <format dxfId="20">
      <pivotArea outline="0" fieldPosition="0">
        <references count="1">
          <reference field="17" count="1" selected="0" defaultSubtotal="1">
            <x v="6"/>
          </reference>
        </references>
      </pivotArea>
    </format>
    <format dxfId="19">
      <pivotArea dataOnly="0" labelOnly="1" outline="0" fieldPosition="0">
        <references count="1">
          <reference field="17" count="1">
            <x v="6"/>
          </reference>
        </references>
      </pivotArea>
    </format>
    <format dxfId="18">
      <pivotArea dataOnly="0" labelOnly="1" outline="0" fieldPosition="0">
        <references count="1">
          <reference field="17" count="1" defaultSubtotal="1">
            <x v="6"/>
          </reference>
        </references>
      </pivotArea>
    </format>
    <format dxfId="17">
      <pivotArea dataOnly="0" labelOnly="1" outline="0" fieldPosition="0">
        <references count="2">
          <reference field="5" count="1">
            <x v="2"/>
          </reference>
          <reference field="17" count="1" selected="0">
            <x v="6"/>
          </reference>
        </references>
      </pivotArea>
    </format>
    <format dxfId="16">
      <pivotArea outline="0" fieldPosition="0">
        <references count="1">
          <reference field="17" count="1" selected="0" defaultSubtotal="1">
            <x v="5"/>
          </reference>
        </references>
      </pivotArea>
    </format>
    <format dxfId="15">
      <pivotArea dataOnly="0" labelOnly="1" outline="0" fieldPosition="0">
        <references count="1">
          <reference field="17" count="1">
            <x v="5"/>
          </reference>
        </references>
      </pivotArea>
    </format>
    <format dxfId="14">
      <pivotArea dataOnly="0" labelOnly="1" outline="0" fieldPosition="0">
        <references count="1">
          <reference field="17" count="1" defaultSubtotal="1">
            <x v="5"/>
          </reference>
        </references>
      </pivotArea>
    </format>
    <format dxfId="13">
      <pivotArea dataOnly="0" labelOnly="1" outline="0" fieldPosition="0">
        <references count="2">
          <reference field="5" count="1">
            <x v="2"/>
          </reference>
          <reference field="17" count="1" selected="0">
            <x v="5"/>
          </reference>
        </references>
      </pivotArea>
    </format>
    <format dxfId="12">
      <pivotArea dataOnly="0" outline="0" fieldPosition="0">
        <references count="1">
          <reference field="17" count="1" defaultSubtotal="1">
            <x v="8"/>
          </reference>
        </references>
      </pivotArea>
    </format>
    <format dxfId="11">
      <pivotArea dataOnly="0" outline="0" fieldPosition="0">
        <references count="1">
          <reference field="17" count="1" defaultSubtotal="1">
            <x v="9"/>
          </reference>
        </references>
      </pivotArea>
    </format>
    <format dxfId="10">
      <pivotArea dataOnly="0" outline="0" fieldPosition="0">
        <references count="1">
          <reference field="17" count="1" defaultSubtotal="1">
            <x v="1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EA84015-76AD-47EE-9D99-9F078402C411}" name="TablaDinámica23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C6" firstHeaderRow="0" firstDataRow="1" firstDataCol="1"/>
  <pivotFields count="37">
    <pivotField showAll="0"/>
    <pivotField showAll="0"/>
    <pivotField showAll="0"/>
    <pivotField showAll="0"/>
    <pivotField showAll="0"/>
    <pivotField showAll="0"/>
    <pivotField showAll="0"/>
    <pivotField numFmtId="165" showAll="0"/>
    <pivotField dataField="1" numFmtId="165" showAll="0"/>
    <pivotField showAll="0"/>
    <pivotField showAll="0"/>
    <pivotField numFmtId="165" showAll="0"/>
    <pivotField showAll="0"/>
    <pivotField showAll="0"/>
    <pivotField showAll="0"/>
    <pivotField showAll="0"/>
    <pivotField showAll="0"/>
    <pivotField showAll="0"/>
    <pivotField axis="axisRow" dataField="1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8" showAll="0"/>
    <pivotField numFmtId="168" showAll="0"/>
    <pivotField numFmtId="168" showAll="0"/>
    <pivotField numFmtId="168" showAll="0"/>
    <pivotField showAll="0"/>
    <pivotField showAll="0"/>
    <pivotField showAll="0"/>
    <pivotField showAll="0"/>
    <pivotField showAll="0"/>
    <pivotField showAll="0"/>
  </pivotFields>
  <rowFields count="1">
    <field x="18"/>
  </rowFields>
  <rowItems count="3">
    <i>
      <x/>
    </i>
    <i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21. Valor estimado en la vigencia 2024" fld="8" baseField="0" baseItem="0" numFmtId="3"/>
    <dataField name="Cuenta de NC/DS" fld="18" subtotal="count" baseField="0" baseItem="0"/>
  </dataFields>
  <formats count="1">
    <format dxfId="9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E0A5766-C90E-4899-87ED-868FE6F2317B}" name="TablaDinámica24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compact="0" compactData="0" gridDropZones="1" multipleFieldFilters="0" chartFormat="1">
  <location ref="A3:B12" firstHeaderRow="2" firstDataRow="2" firstDataCol="1"/>
  <pivotFields count="37"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7">
        <item x="4"/>
        <item x="6"/>
        <item x="0"/>
        <item x="5"/>
        <item x="3"/>
        <item x="2"/>
        <item x="1"/>
      </items>
    </pivotField>
    <pivotField compact="0" outline="0" showAll="0"/>
    <pivotField compact="0" numFmtId="165" outline="0" showAll="0"/>
    <pivotField compact="0" numFmtId="165" outline="0" showAll="0"/>
    <pivotField compact="0" outline="0" showAll="0"/>
    <pivotField compact="0" outline="0" showAll="0"/>
    <pivotField compact="0" numFmtId="165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>
      <items count="3">
        <item x="1"/>
        <item x="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numFmtId="168" outline="0" showAll="0"/>
    <pivotField compact="0" numFmtId="168" outline="0" showAll="0"/>
    <pivotField compact="0" numFmtId="168" outline="0" showAll="0"/>
    <pivotField compact="0" numFmtId="168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1">
    <field x="5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uenta de NC/DS" fld="18" subtotal="count" baseField="0" baseItem="0"/>
  </dataFields>
  <chartFormats count="9">
    <chartFormat chart="0" format="0" series="1">
      <pivotArea type="data" outline="0" fieldPosition="0"/>
    </chartFormat>
    <chartFormat chart="0" format="2" series="1">
      <pivotArea type="data" outline="0" fieldPosition="0">
        <references count="1">
          <reference field="5" count="1" selected="0">
            <x v="1"/>
          </reference>
        </references>
      </pivotArea>
    </chartFormat>
    <chartFormat chart="0" format="3" series="1">
      <pivotArea type="data" outline="0" fieldPosition="0">
        <references count="1">
          <reference field="5" count="1" selected="0">
            <x v="2"/>
          </reference>
        </references>
      </pivotArea>
    </chartFormat>
    <chartFormat chart="0" format="4" series="1">
      <pivotArea type="data" outline="0" fieldPosition="0">
        <references count="1">
          <reference field="5" count="1" selected="0">
            <x v="3"/>
          </reference>
        </references>
      </pivotArea>
    </chartFormat>
    <chartFormat chart="0" format="5" series="1">
      <pivotArea type="data" outline="0" fieldPosition="0">
        <references count="1">
          <reference field="5" count="1" selected="0">
            <x v="4"/>
          </reference>
        </references>
      </pivotArea>
    </chartFormat>
    <chartFormat chart="0" format="6" series="1">
      <pivotArea type="data" outline="0" fieldPosition="0">
        <references count="1">
          <reference field="5" count="1" selected="0">
            <x v="5"/>
          </reference>
        </references>
      </pivotArea>
    </chartFormat>
    <chartFormat chart="0" format="7" series="1">
      <pivotArea type="data" outline="0" fieldPosition="0">
        <references count="1">
          <reference field="5" count="1" selected="0">
            <x v="6"/>
          </reference>
        </references>
      </pivotArea>
    </chartFormat>
    <chartFormat chart="0" format="8" series="1">
      <pivotArea type="data" outline="0" fieldPosition="0">
        <references count="1">
          <reference field="5" count="1" selected="0">
            <x v="0"/>
          </reference>
        </references>
      </pivotArea>
    </chartFormat>
    <chartFormat chart="0" format="1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A494C79-8159-4713-9EFE-0130FA29AA23}" name="TablaDinámica2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compact="0" compactData="0" gridDropZones="1" multipleFieldFilters="0">
  <location ref="A3:C12" firstHeaderRow="1" firstDataRow="2" firstDataCol="1"/>
  <pivotFields count="37"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name="18, Modalidad de selección " axis="axisRow" dataField="1" compact="0" outline="0" showAll="0" sortType="descending">
      <items count="8">
        <item x="4"/>
        <item x="6"/>
        <item x="0"/>
        <item x="5"/>
        <item x="3"/>
        <item x="2"/>
        <item x="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/>
    <pivotField compact="0" numFmtId="165" outline="0" showAll="0"/>
    <pivotField dataField="1" compact="0" numFmtId="165" outline="0" showAll="0"/>
    <pivotField compact="0" outline="0" showAll="0"/>
    <pivotField compact="0" outline="0" showAll="0"/>
    <pivotField compact="0" numFmtId="165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>
      <items count="12">
        <item x="8"/>
        <item x="5"/>
        <item x="6"/>
        <item x="3"/>
        <item x="4"/>
        <item x="10"/>
        <item x="0"/>
        <item x="9"/>
        <item x="1"/>
        <item x="2"/>
        <item x="7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numFmtId="168" outline="0" showAll="0"/>
    <pivotField compact="0" numFmtId="168" outline="0" showAll="0"/>
    <pivotField compact="0" numFmtId="168" outline="0" showAll="0"/>
    <pivotField compact="0" numFmtId="168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1">
    <field x="5"/>
  </rowFields>
  <rowItems count="8">
    <i>
      <x v="4"/>
    </i>
    <i>
      <x v="2"/>
    </i>
    <i>
      <x v="6"/>
    </i>
    <i>
      <x v="5"/>
    </i>
    <i>
      <x/>
    </i>
    <i>
      <x v="3"/>
    </i>
    <i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Cuenta de 18, Modalidad de selección " fld="5" subtotal="count" baseField="0" baseItem="0"/>
    <dataField name="Suma de 21, Valor estimado en la vigencia 2024" fld="8" baseField="0" baseItem="0" numFmtId="3"/>
  </dataFields>
  <formats count="2">
    <format dxfId="1">
      <pivotArea outline="0" collapsedLevelsAreSubtotals="1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dcaceresm@dian.gov.co" TargetMode="External"/><Relationship Id="rId21" Type="http://schemas.openxmlformats.org/officeDocument/2006/relationships/hyperlink" Target="mailto:lvalerov@dian.gov.co" TargetMode="External"/><Relationship Id="rId42" Type="http://schemas.openxmlformats.org/officeDocument/2006/relationships/hyperlink" Target="mailto:emancillas@dian.gov.co" TargetMode="External"/><Relationship Id="rId63" Type="http://schemas.openxmlformats.org/officeDocument/2006/relationships/hyperlink" Target="mailto:ogaviriab@dian.gov.co" TargetMode="External"/><Relationship Id="rId84" Type="http://schemas.openxmlformats.org/officeDocument/2006/relationships/hyperlink" Target="mailto:ccerquerac@dian.gov.co" TargetMode="External"/><Relationship Id="rId138" Type="http://schemas.openxmlformats.org/officeDocument/2006/relationships/hyperlink" Target="mailto:Lartunduagap@dian.gov.co" TargetMode="External"/><Relationship Id="rId159" Type="http://schemas.openxmlformats.org/officeDocument/2006/relationships/hyperlink" Target="mailto:mcardonac@dian.gov.co" TargetMode="External"/><Relationship Id="rId170" Type="http://schemas.openxmlformats.org/officeDocument/2006/relationships/hyperlink" Target="mailto:dperezv@dian.gov.co" TargetMode="External"/><Relationship Id="rId191" Type="http://schemas.openxmlformats.org/officeDocument/2006/relationships/hyperlink" Target="mailto:Lartunduagap@dian.gov.co" TargetMode="External"/><Relationship Id="rId205" Type="http://schemas.openxmlformats.org/officeDocument/2006/relationships/hyperlink" Target="mailto:chigueram@dian.gov.co" TargetMode="External"/><Relationship Id="rId226" Type="http://schemas.openxmlformats.org/officeDocument/2006/relationships/hyperlink" Target="mailto:mfonsecat@dian.gov.co" TargetMode="External"/><Relationship Id="rId247" Type="http://schemas.openxmlformats.org/officeDocument/2006/relationships/hyperlink" Target="mailto:jmunozr1@dian.gov.co" TargetMode="External"/><Relationship Id="rId107" Type="http://schemas.openxmlformats.org/officeDocument/2006/relationships/hyperlink" Target="mailto:omoraa@dian.gov.co" TargetMode="External"/><Relationship Id="rId11" Type="http://schemas.openxmlformats.org/officeDocument/2006/relationships/hyperlink" Target="mailto:lvalerov@dian.gov.co" TargetMode="External"/><Relationship Id="rId32" Type="http://schemas.openxmlformats.org/officeDocument/2006/relationships/hyperlink" Target="mailto:szuluagad@dian.gov.co" TargetMode="External"/><Relationship Id="rId53" Type="http://schemas.openxmlformats.org/officeDocument/2006/relationships/hyperlink" Target="mailto:hvasquezv@dian.gov.co" TargetMode="External"/><Relationship Id="rId74" Type="http://schemas.openxmlformats.org/officeDocument/2006/relationships/hyperlink" Target="mailto:dsanchez2@dian.gov.co" TargetMode="External"/><Relationship Id="rId128" Type="http://schemas.openxmlformats.org/officeDocument/2006/relationships/hyperlink" Target="mailto:Lartunduagap@dian.gov.co" TargetMode="External"/><Relationship Id="rId149" Type="http://schemas.openxmlformats.org/officeDocument/2006/relationships/hyperlink" Target="mailto:mosorioa@dian.gov.co" TargetMode="External"/><Relationship Id="rId5" Type="http://schemas.openxmlformats.org/officeDocument/2006/relationships/hyperlink" Target="mailto:lvalerov@dian.gov.co" TargetMode="External"/><Relationship Id="rId95" Type="http://schemas.openxmlformats.org/officeDocument/2006/relationships/hyperlink" Target="mailto:jserranob2@dian.gov.co" TargetMode="External"/><Relationship Id="rId160" Type="http://schemas.openxmlformats.org/officeDocument/2006/relationships/hyperlink" Target="mailto:mcardonac@dian.gov.co" TargetMode="External"/><Relationship Id="rId181" Type="http://schemas.openxmlformats.org/officeDocument/2006/relationships/hyperlink" Target="mailto:malzatev@dian.gov.co" TargetMode="External"/><Relationship Id="rId216" Type="http://schemas.openxmlformats.org/officeDocument/2006/relationships/hyperlink" Target="mailto:hmesal@dian.gov.co" TargetMode="External"/><Relationship Id="rId237" Type="http://schemas.openxmlformats.org/officeDocument/2006/relationships/hyperlink" Target="mailto:mfonsecat@dian.gov.co" TargetMode="External"/><Relationship Id="rId22" Type="http://schemas.openxmlformats.org/officeDocument/2006/relationships/hyperlink" Target="mailto:lvalerov@dian.gov.co" TargetMode="External"/><Relationship Id="rId43" Type="http://schemas.openxmlformats.org/officeDocument/2006/relationships/hyperlink" Target="mailto:emancillas@dian.gov.co" TargetMode="External"/><Relationship Id="rId64" Type="http://schemas.openxmlformats.org/officeDocument/2006/relationships/hyperlink" Target="mailto:ogaviriab@dian.gov.co" TargetMode="External"/><Relationship Id="rId118" Type="http://schemas.openxmlformats.org/officeDocument/2006/relationships/hyperlink" Target="mailto:Lartunduagap@dian.gov.co" TargetMode="External"/><Relationship Id="rId139" Type="http://schemas.openxmlformats.org/officeDocument/2006/relationships/hyperlink" Target="mailto:Lartunduagap@dian.gov.co" TargetMode="External"/><Relationship Id="rId85" Type="http://schemas.openxmlformats.org/officeDocument/2006/relationships/hyperlink" Target="mailto:ccerquerac@dian.gov.co" TargetMode="External"/><Relationship Id="rId150" Type="http://schemas.openxmlformats.org/officeDocument/2006/relationships/hyperlink" Target="mailto:mosorioa@dian.gov.co" TargetMode="External"/><Relationship Id="rId171" Type="http://schemas.openxmlformats.org/officeDocument/2006/relationships/hyperlink" Target="mailto:dperezv@dian.gov.co" TargetMode="External"/><Relationship Id="rId192" Type="http://schemas.openxmlformats.org/officeDocument/2006/relationships/hyperlink" Target="mailto:jtorresc2@dian.gov.co" TargetMode="External"/><Relationship Id="rId206" Type="http://schemas.openxmlformats.org/officeDocument/2006/relationships/hyperlink" Target="mailto:hmesal@dian.gov.co" TargetMode="External"/><Relationship Id="rId227" Type="http://schemas.openxmlformats.org/officeDocument/2006/relationships/hyperlink" Target="mailto:mfonsecat@dian.gov.co" TargetMode="External"/><Relationship Id="rId248" Type="http://schemas.openxmlformats.org/officeDocument/2006/relationships/hyperlink" Target="mailto:jmedinah1@dian.gov.co" TargetMode="External"/><Relationship Id="rId12" Type="http://schemas.openxmlformats.org/officeDocument/2006/relationships/hyperlink" Target="mailto:lvalerov@dian.gov.co" TargetMode="External"/><Relationship Id="rId33" Type="http://schemas.openxmlformats.org/officeDocument/2006/relationships/hyperlink" Target="mailto:szuluagad@dian.gov.co" TargetMode="External"/><Relationship Id="rId108" Type="http://schemas.openxmlformats.org/officeDocument/2006/relationships/hyperlink" Target="mailto:omoraa@dian.gov.co" TargetMode="External"/><Relationship Id="rId129" Type="http://schemas.openxmlformats.org/officeDocument/2006/relationships/hyperlink" Target="mailto:Lartunduagap@dian.gov.co" TargetMode="External"/><Relationship Id="rId54" Type="http://schemas.openxmlformats.org/officeDocument/2006/relationships/hyperlink" Target="mailto:hvasquezv@dian.gov.co" TargetMode="External"/><Relationship Id="rId75" Type="http://schemas.openxmlformats.org/officeDocument/2006/relationships/hyperlink" Target="mailto:ngarciae@dian.gov.co" TargetMode="External"/><Relationship Id="rId96" Type="http://schemas.openxmlformats.org/officeDocument/2006/relationships/hyperlink" Target="mailto:ysuarezr@dian.gov.co" TargetMode="External"/><Relationship Id="rId140" Type="http://schemas.openxmlformats.org/officeDocument/2006/relationships/hyperlink" Target="mailto:Lartunduagap@dian.gov.co" TargetMode="External"/><Relationship Id="rId161" Type="http://schemas.openxmlformats.org/officeDocument/2006/relationships/hyperlink" Target="mailto:mcardonac@dian.gov.co" TargetMode="External"/><Relationship Id="rId182" Type="http://schemas.openxmlformats.org/officeDocument/2006/relationships/hyperlink" Target="mailto:malzatev@dian.gov.co" TargetMode="External"/><Relationship Id="rId217" Type="http://schemas.openxmlformats.org/officeDocument/2006/relationships/hyperlink" Target="mailto:hmesal@dian.gov.co" TargetMode="External"/><Relationship Id="rId6" Type="http://schemas.openxmlformats.org/officeDocument/2006/relationships/hyperlink" Target="mailto:lvalerov@dian.gov.co" TargetMode="External"/><Relationship Id="rId238" Type="http://schemas.openxmlformats.org/officeDocument/2006/relationships/hyperlink" Target="mailto:mfonsecat@dian.gov.co" TargetMode="External"/><Relationship Id="rId23" Type="http://schemas.openxmlformats.org/officeDocument/2006/relationships/hyperlink" Target="mailto:lvalerov@dian.gov.co" TargetMode="External"/><Relationship Id="rId119" Type="http://schemas.openxmlformats.org/officeDocument/2006/relationships/hyperlink" Target="mailto:Lartunduagap@dian.gov.co" TargetMode="External"/><Relationship Id="rId44" Type="http://schemas.openxmlformats.org/officeDocument/2006/relationships/hyperlink" Target="mailto:emancillas@dian.gov.co" TargetMode="External"/><Relationship Id="rId65" Type="http://schemas.openxmlformats.org/officeDocument/2006/relationships/hyperlink" Target="mailto:ogaviriab@dian.gov.co" TargetMode="External"/><Relationship Id="rId86" Type="http://schemas.openxmlformats.org/officeDocument/2006/relationships/hyperlink" Target="mailto:ccerquerac@dian.gov.co" TargetMode="External"/><Relationship Id="rId130" Type="http://schemas.openxmlformats.org/officeDocument/2006/relationships/hyperlink" Target="mailto:Lartunduagap@dian.gov.co" TargetMode="External"/><Relationship Id="rId151" Type="http://schemas.openxmlformats.org/officeDocument/2006/relationships/hyperlink" Target="mailto:mosorioa@dian.gov.co" TargetMode="External"/><Relationship Id="rId172" Type="http://schemas.openxmlformats.org/officeDocument/2006/relationships/hyperlink" Target="mailto:dperezv@dian.gov.co" TargetMode="External"/><Relationship Id="rId193" Type="http://schemas.openxmlformats.org/officeDocument/2006/relationships/hyperlink" Target="mailto:jtorresc2@dian.gov.co" TargetMode="External"/><Relationship Id="rId207" Type="http://schemas.openxmlformats.org/officeDocument/2006/relationships/hyperlink" Target="mailto:hmesal@dian.gov.co" TargetMode="External"/><Relationship Id="rId228" Type="http://schemas.openxmlformats.org/officeDocument/2006/relationships/hyperlink" Target="mailto:mfonsecat@dian.gov.co" TargetMode="External"/><Relationship Id="rId249" Type="http://schemas.openxmlformats.org/officeDocument/2006/relationships/hyperlink" Target="mailto:jmedinah1@dian.gov.co" TargetMode="External"/><Relationship Id="rId13" Type="http://schemas.openxmlformats.org/officeDocument/2006/relationships/hyperlink" Target="mailto:lvalerov@dian.gov.co" TargetMode="External"/><Relationship Id="rId109" Type="http://schemas.openxmlformats.org/officeDocument/2006/relationships/hyperlink" Target="mailto:omoraa@dian.gov.co" TargetMode="External"/><Relationship Id="rId34" Type="http://schemas.openxmlformats.org/officeDocument/2006/relationships/hyperlink" Target="mailto:szuluagad@dian.gov.co" TargetMode="External"/><Relationship Id="rId55" Type="http://schemas.openxmlformats.org/officeDocument/2006/relationships/hyperlink" Target="mailto:hvasquezv@dian.gov.co" TargetMode="External"/><Relationship Id="rId76" Type="http://schemas.openxmlformats.org/officeDocument/2006/relationships/hyperlink" Target="mailto:vgarcias@dian.gov.co" TargetMode="External"/><Relationship Id="rId97" Type="http://schemas.openxmlformats.org/officeDocument/2006/relationships/hyperlink" Target="mailto:ysuarezr@dian.gov.co" TargetMode="External"/><Relationship Id="rId120" Type="http://schemas.openxmlformats.org/officeDocument/2006/relationships/hyperlink" Target="mailto:Lartunduagap@dian.gov.co" TargetMode="External"/><Relationship Id="rId141" Type="http://schemas.openxmlformats.org/officeDocument/2006/relationships/hyperlink" Target="mailto:Lartunduagap@dian.gov.co" TargetMode="External"/><Relationship Id="rId7" Type="http://schemas.openxmlformats.org/officeDocument/2006/relationships/hyperlink" Target="mailto:lvalerov@dian.gov.co" TargetMode="External"/><Relationship Id="rId162" Type="http://schemas.openxmlformats.org/officeDocument/2006/relationships/hyperlink" Target="mailto:mcardonac@dian.gov.co" TargetMode="External"/><Relationship Id="rId183" Type="http://schemas.openxmlformats.org/officeDocument/2006/relationships/hyperlink" Target="mailto:malzatev@dian.gov.co" TargetMode="External"/><Relationship Id="rId218" Type="http://schemas.openxmlformats.org/officeDocument/2006/relationships/hyperlink" Target="mailto:hmesal@dian.gov.co" TargetMode="External"/><Relationship Id="rId239" Type="http://schemas.openxmlformats.org/officeDocument/2006/relationships/hyperlink" Target="mailto:mfonsecat@dian.gov.co" TargetMode="External"/><Relationship Id="rId250" Type="http://schemas.openxmlformats.org/officeDocument/2006/relationships/hyperlink" Target="mailto:jserranob2@dian.gov.co" TargetMode="External"/><Relationship Id="rId24" Type="http://schemas.openxmlformats.org/officeDocument/2006/relationships/hyperlink" Target="mailto:lvalerov@dian.gov.co" TargetMode="External"/><Relationship Id="rId45" Type="http://schemas.openxmlformats.org/officeDocument/2006/relationships/hyperlink" Target="mailto:emancillas@dian.gov.co" TargetMode="External"/><Relationship Id="rId66" Type="http://schemas.openxmlformats.org/officeDocument/2006/relationships/hyperlink" Target="mailto:lmosquerap@dian.gov.co" TargetMode="External"/><Relationship Id="rId87" Type="http://schemas.openxmlformats.org/officeDocument/2006/relationships/hyperlink" Target="mailto:jdaza@dian.gov.co" TargetMode="External"/><Relationship Id="rId110" Type="http://schemas.openxmlformats.org/officeDocument/2006/relationships/hyperlink" Target="mailto:omoraa@dian.gov.co" TargetMode="External"/><Relationship Id="rId131" Type="http://schemas.openxmlformats.org/officeDocument/2006/relationships/hyperlink" Target="mailto:Lartunduagap@dian.gov.co" TargetMode="External"/><Relationship Id="rId152" Type="http://schemas.openxmlformats.org/officeDocument/2006/relationships/hyperlink" Target="mailto:mosorioa@dian.gov.co" TargetMode="External"/><Relationship Id="rId173" Type="http://schemas.openxmlformats.org/officeDocument/2006/relationships/hyperlink" Target="mailto:dperezv@dian.gov.co" TargetMode="External"/><Relationship Id="rId194" Type="http://schemas.openxmlformats.org/officeDocument/2006/relationships/hyperlink" Target="mailto:scadavido@dian.gov.co" TargetMode="External"/><Relationship Id="rId208" Type="http://schemas.openxmlformats.org/officeDocument/2006/relationships/hyperlink" Target="mailto:hmesal@dian.gov.co" TargetMode="External"/><Relationship Id="rId229" Type="http://schemas.openxmlformats.org/officeDocument/2006/relationships/hyperlink" Target="mailto:tpenag@dian.gov.co" TargetMode="External"/><Relationship Id="rId240" Type="http://schemas.openxmlformats.org/officeDocument/2006/relationships/hyperlink" Target="mailto:mfonsecat@dian.gov.co" TargetMode="External"/><Relationship Id="rId14" Type="http://schemas.openxmlformats.org/officeDocument/2006/relationships/hyperlink" Target="mailto:lvalerov@dian.gov.co" TargetMode="External"/><Relationship Id="rId35" Type="http://schemas.openxmlformats.org/officeDocument/2006/relationships/hyperlink" Target="mailto:hperezp@dian.gov.co" TargetMode="External"/><Relationship Id="rId56" Type="http://schemas.openxmlformats.org/officeDocument/2006/relationships/hyperlink" Target="mailto:spelaezl@dian.gov.co" TargetMode="External"/><Relationship Id="rId77" Type="http://schemas.openxmlformats.org/officeDocument/2006/relationships/hyperlink" Target="mailto:vgarcias@dian.gov.co" TargetMode="External"/><Relationship Id="rId100" Type="http://schemas.openxmlformats.org/officeDocument/2006/relationships/hyperlink" Target="mailto:scadenas@dian.gov.co" TargetMode="External"/><Relationship Id="rId8" Type="http://schemas.openxmlformats.org/officeDocument/2006/relationships/hyperlink" Target="mailto:lvalerov@dian.gov.co" TargetMode="External"/><Relationship Id="rId98" Type="http://schemas.openxmlformats.org/officeDocument/2006/relationships/hyperlink" Target="mailto:ysuarezr@dian.gov.co" TargetMode="External"/><Relationship Id="rId121" Type="http://schemas.openxmlformats.org/officeDocument/2006/relationships/hyperlink" Target="mailto:Lartunduagap@dian.gov.co" TargetMode="External"/><Relationship Id="rId142" Type="http://schemas.openxmlformats.org/officeDocument/2006/relationships/hyperlink" Target="mailto:Lartunduagap@dian.gov.co" TargetMode="External"/><Relationship Id="rId163" Type="http://schemas.openxmlformats.org/officeDocument/2006/relationships/hyperlink" Target="mailto:mcardonac@dian.gov.co" TargetMode="External"/><Relationship Id="rId184" Type="http://schemas.openxmlformats.org/officeDocument/2006/relationships/hyperlink" Target="mailto:ccerquerac@dian.gov.co" TargetMode="External"/><Relationship Id="rId219" Type="http://schemas.openxmlformats.org/officeDocument/2006/relationships/hyperlink" Target="mailto:jmedinah1@dian.gov.co" TargetMode="External"/><Relationship Id="rId230" Type="http://schemas.openxmlformats.org/officeDocument/2006/relationships/hyperlink" Target="mailto:tpenag@dian.gov.co" TargetMode="External"/><Relationship Id="rId251" Type="http://schemas.openxmlformats.org/officeDocument/2006/relationships/printerSettings" Target="../printerSettings/printerSettings1.bin"/><Relationship Id="rId25" Type="http://schemas.openxmlformats.org/officeDocument/2006/relationships/hyperlink" Target="mailto:lvalerov@dian.gov.co" TargetMode="External"/><Relationship Id="rId46" Type="http://schemas.openxmlformats.org/officeDocument/2006/relationships/hyperlink" Target="mailto:emancillas@dian.gov.co" TargetMode="External"/><Relationship Id="rId67" Type="http://schemas.openxmlformats.org/officeDocument/2006/relationships/hyperlink" Target="mailto:vmorenoc@dian.gov.co" TargetMode="External"/><Relationship Id="rId88" Type="http://schemas.openxmlformats.org/officeDocument/2006/relationships/hyperlink" Target="mailto:jdaza@dian.gov.co" TargetMode="External"/><Relationship Id="rId111" Type="http://schemas.openxmlformats.org/officeDocument/2006/relationships/hyperlink" Target="mailto:omoraa@dian.gov.co" TargetMode="External"/><Relationship Id="rId132" Type="http://schemas.openxmlformats.org/officeDocument/2006/relationships/hyperlink" Target="mailto:Lartunduagap@dian.gov.co" TargetMode="External"/><Relationship Id="rId153" Type="http://schemas.openxmlformats.org/officeDocument/2006/relationships/hyperlink" Target="mailto:mosorioa@dian.gov.co" TargetMode="External"/><Relationship Id="rId174" Type="http://schemas.openxmlformats.org/officeDocument/2006/relationships/hyperlink" Target="mailto:dperezv@dian.gov.co" TargetMode="External"/><Relationship Id="rId195" Type="http://schemas.openxmlformats.org/officeDocument/2006/relationships/hyperlink" Target="mailto:lmosquerap@dian.gov.co" TargetMode="External"/><Relationship Id="rId209" Type="http://schemas.openxmlformats.org/officeDocument/2006/relationships/hyperlink" Target="mailto:hmesal@dian.gov.co" TargetMode="External"/><Relationship Id="rId220" Type="http://schemas.openxmlformats.org/officeDocument/2006/relationships/hyperlink" Target="mailto:mfonsecat@dian.gov.co" TargetMode="External"/><Relationship Id="rId241" Type="http://schemas.openxmlformats.org/officeDocument/2006/relationships/hyperlink" Target="mailto:mfonsecat@dian.gov.co" TargetMode="External"/><Relationship Id="rId15" Type="http://schemas.openxmlformats.org/officeDocument/2006/relationships/hyperlink" Target="mailto:lvalerov@dian.gov.co" TargetMode="External"/><Relationship Id="rId36" Type="http://schemas.openxmlformats.org/officeDocument/2006/relationships/hyperlink" Target="mailto:mmarentess@dian.gov.co" TargetMode="External"/><Relationship Id="rId57" Type="http://schemas.openxmlformats.org/officeDocument/2006/relationships/hyperlink" Target="mailto:jmarting@dian.gov.co" TargetMode="External"/><Relationship Id="rId78" Type="http://schemas.openxmlformats.org/officeDocument/2006/relationships/hyperlink" Target="mailto:vgarcias@dian.gov.co" TargetMode="External"/><Relationship Id="rId99" Type="http://schemas.openxmlformats.org/officeDocument/2006/relationships/hyperlink" Target="mailto:ysuarezr@dian.gov.co" TargetMode="External"/><Relationship Id="rId101" Type="http://schemas.openxmlformats.org/officeDocument/2006/relationships/hyperlink" Target="mailto:scadenas@dian.gov.co" TargetMode="External"/><Relationship Id="rId122" Type="http://schemas.openxmlformats.org/officeDocument/2006/relationships/hyperlink" Target="mailto:Lartunduagap@dian.gov.co" TargetMode="External"/><Relationship Id="rId143" Type="http://schemas.openxmlformats.org/officeDocument/2006/relationships/hyperlink" Target="mailto:lcrhernandez@dian.gov.co" TargetMode="External"/><Relationship Id="rId164" Type="http://schemas.openxmlformats.org/officeDocument/2006/relationships/hyperlink" Target="mailto:mcardonac@dian.gov.co" TargetMode="External"/><Relationship Id="rId185" Type="http://schemas.openxmlformats.org/officeDocument/2006/relationships/hyperlink" Target="mailto:ccerquerac@dian.gov.co" TargetMode="External"/><Relationship Id="rId9" Type="http://schemas.openxmlformats.org/officeDocument/2006/relationships/hyperlink" Target="mailto:lvalerov@dian.gov.co" TargetMode="External"/><Relationship Id="rId210" Type="http://schemas.openxmlformats.org/officeDocument/2006/relationships/hyperlink" Target="mailto:hmesal@dian.gov.co" TargetMode="External"/><Relationship Id="rId26" Type="http://schemas.openxmlformats.org/officeDocument/2006/relationships/hyperlink" Target="mailto:lvalerov@dian.gov.co" TargetMode="External"/><Relationship Id="rId231" Type="http://schemas.openxmlformats.org/officeDocument/2006/relationships/hyperlink" Target="mailto:mfonsecat@dian.gov.co" TargetMode="External"/><Relationship Id="rId252" Type="http://schemas.openxmlformats.org/officeDocument/2006/relationships/drawing" Target="../drawings/drawing1.xml"/><Relationship Id="rId47" Type="http://schemas.openxmlformats.org/officeDocument/2006/relationships/hyperlink" Target="mailto:emancillas@dian.gov.co" TargetMode="External"/><Relationship Id="rId68" Type="http://schemas.openxmlformats.org/officeDocument/2006/relationships/hyperlink" Target="mailto:vmorenoc@dian.gov.co" TargetMode="External"/><Relationship Id="rId89" Type="http://schemas.openxmlformats.org/officeDocument/2006/relationships/hyperlink" Target="mailto:jdaza@dian.gov.co" TargetMode="External"/><Relationship Id="rId112" Type="http://schemas.openxmlformats.org/officeDocument/2006/relationships/hyperlink" Target="mailto:omoraa@dian.gov.co" TargetMode="External"/><Relationship Id="rId133" Type="http://schemas.openxmlformats.org/officeDocument/2006/relationships/hyperlink" Target="mailto:Lartunduagap@dian.gov.co" TargetMode="External"/><Relationship Id="rId154" Type="http://schemas.openxmlformats.org/officeDocument/2006/relationships/hyperlink" Target="mailto:dchaparrom@dian.gov.co" TargetMode="External"/><Relationship Id="rId175" Type="http://schemas.openxmlformats.org/officeDocument/2006/relationships/hyperlink" Target="mailto:dperezv@dian.gov.co" TargetMode="External"/><Relationship Id="rId196" Type="http://schemas.openxmlformats.org/officeDocument/2006/relationships/hyperlink" Target="mailto:lmosquerap@dian.gov.co" TargetMode="External"/><Relationship Id="rId200" Type="http://schemas.openxmlformats.org/officeDocument/2006/relationships/hyperlink" Target="mailto:mfonsecat@dian.gov.co" TargetMode="External"/><Relationship Id="rId16" Type="http://schemas.openxmlformats.org/officeDocument/2006/relationships/hyperlink" Target="mailto:lvalerov@dian.gov.co" TargetMode="External"/><Relationship Id="rId221" Type="http://schemas.openxmlformats.org/officeDocument/2006/relationships/hyperlink" Target="mailto:mfonsecat@dian.gov.co" TargetMode="External"/><Relationship Id="rId242" Type="http://schemas.openxmlformats.org/officeDocument/2006/relationships/hyperlink" Target="mailto:mfonsecat@dian.gov.co" TargetMode="External"/><Relationship Id="rId37" Type="http://schemas.openxmlformats.org/officeDocument/2006/relationships/hyperlink" Target="mailto:mmarentess@dian.gov.co" TargetMode="External"/><Relationship Id="rId58" Type="http://schemas.openxmlformats.org/officeDocument/2006/relationships/hyperlink" Target="mailto:jmarting@dian.gov.co" TargetMode="External"/><Relationship Id="rId79" Type="http://schemas.openxmlformats.org/officeDocument/2006/relationships/hyperlink" Target="mailto:vgarcias@dian.gov.co" TargetMode="External"/><Relationship Id="rId102" Type="http://schemas.openxmlformats.org/officeDocument/2006/relationships/hyperlink" Target="mailto:scadenas@dian.gov.co" TargetMode="External"/><Relationship Id="rId123" Type="http://schemas.openxmlformats.org/officeDocument/2006/relationships/hyperlink" Target="mailto:Lartunduagap@dian.gov.co" TargetMode="External"/><Relationship Id="rId144" Type="http://schemas.openxmlformats.org/officeDocument/2006/relationships/hyperlink" Target="mailto:lcrhernandez@dian.gov.co" TargetMode="External"/><Relationship Id="rId90" Type="http://schemas.openxmlformats.org/officeDocument/2006/relationships/hyperlink" Target="mailto:jdaza@dian.gov.co" TargetMode="External"/><Relationship Id="rId165" Type="http://schemas.openxmlformats.org/officeDocument/2006/relationships/hyperlink" Target="mailto:jmunozr1@dian.gov.co" TargetMode="External"/><Relationship Id="rId186" Type="http://schemas.openxmlformats.org/officeDocument/2006/relationships/hyperlink" Target="mailto:ogaviriab@dian.gov.co" TargetMode="External"/><Relationship Id="rId211" Type="http://schemas.openxmlformats.org/officeDocument/2006/relationships/hyperlink" Target="mailto:hmesal@dian.gov.co" TargetMode="External"/><Relationship Id="rId232" Type="http://schemas.openxmlformats.org/officeDocument/2006/relationships/hyperlink" Target="mailto:mfonsecat@dian.gov.co" TargetMode="External"/><Relationship Id="rId253" Type="http://schemas.openxmlformats.org/officeDocument/2006/relationships/vmlDrawing" Target="../drawings/vmlDrawing1.vml"/><Relationship Id="rId27" Type="http://schemas.openxmlformats.org/officeDocument/2006/relationships/hyperlink" Target="mailto:lvalerov@dian.gov.co" TargetMode="External"/><Relationship Id="rId48" Type="http://schemas.openxmlformats.org/officeDocument/2006/relationships/hyperlink" Target="mailto:emancillas@dian.gov.co" TargetMode="External"/><Relationship Id="rId69" Type="http://schemas.openxmlformats.org/officeDocument/2006/relationships/hyperlink" Target="mailto:dsanchez2@dian.gov.co" TargetMode="External"/><Relationship Id="rId113" Type="http://schemas.openxmlformats.org/officeDocument/2006/relationships/hyperlink" Target="mailto:malzatev@dian.gov.co" TargetMode="External"/><Relationship Id="rId134" Type="http://schemas.openxmlformats.org/officeDocument/2006/relationships/hyperlink" Target="mailto:Lartunduagap@dian.gov.co" TargetMode="External"/><Relationship Id="rId80" Type="http://schemas.openxmlformats.org/officeDocument/2006/relationships/hyperlink" Target="mailto:ccerquerac@dian.gov.co" TargetMode="External"/><Relationship Id="rId155" Type="http://schemas.openxmlformats.org/officeDocument/2006/relationships/hyperlink" Target="mailto:dchaparrom@dian.gov.co" TargetMode="External"/><Relationship Id="rId176" Type="http://schemas.openxmlformats.org/officeDocument/2006/relationships/hyperlink" Target="mailto:dperezv@dian.gov.co" TargetMode="External"/><Relationship Id="rId197" Type="http://schemas.openxmlformats.org/officeDocument/2006/relationships/hyperlink" Target="mailto:lmosquerap@dian.gov.co" TargetMode="External"/><Relationship Id="rId201" Type="http://schemas.openxmlformats.org/officeDocument/2006/relationships/hyperlink" Target="mailto:mfonsecat@dian.gov.co" TargetMode="External"/><Relationship Id="rId222" Type="http://schemas.openxmlformats.org/officeDocument/2006/relationships/hyperlink" Target="mailto:jmedinah1@dian.gov.co" TargetMode="External"/><Relationship Id="rId243" Type="http://schemas.openxmlformats.org/officeDocument/2006/relationships/hyperlink" Target="mailto:mfonsecat@dian.gov.co" TargetMode="External"/><Relationship Id="rId17" Type="http://schemas.openxmlformats.org/officeDocument/2006/relationships/hyperlink" Target="mailto:lvalerov@dian.gov.co" TargetMode="External"/><Relationship Id="rId38" Type="http://schemas.openxmlformats.org/officeDocument/2006/relationships/hyperlink" Target="mailto:mmarentess@dian.gov.co" TargetMode="External"/><Relationship Id="rId59" Type="http://schemas.openxmlformats.org/officeDocument/2006/relationships/hyperlink" Target="mailto:jmarting@dian.gov.co" TargetMode="External"/><Relationship Id="rId103" Type="http://schemas.openxmlformats.org/officeDocument/2006/relationships/hyperlink" Target="mailto:scadenas@dian.gov.co" TargetMode="External"/><Relationship Id="rId124" Type="http://schemas.openxmlformats.org/officeDocument/2006/relationships/hyperlink" Target="mailto:Lartunduagap@dian.gov.co" TargetMode="External"/><Relationship Id="rId70" Type="http://schemas.openxmlformats.org/officeDocument/2006/relationships/hyperlink" Target="mailto:dsanchez2@dian.gov.co" TargetMode="External"/><Relationship Id="rId91" Type="http://schemas.openxmlformats.org/officeDocument/2006/relationships/hyperlink" Target="mailto:mardilap@dian.gov.co" TargetMode="External"/><Relationship Id="rId145" Type="http://schemas.openxmlformats.org/officeDocument/2006/relationships/hyperlink" Target="mailto:lcrhernandez@dian.gov.co" TargetMode="External"/><Relationship Id="rId166" Type="http://schemas.openxmlformats.org/officeDocument/2006/relationships/hyperlink" Target="mailto:dperezv@dian.gov.co" TargetMode="External"/><Relationship Id="rId187" Type="http://schemas.openxmlformats.org/officeDocument/2006/relationships/hyperlink" Target="mailto:ogaviriab@dian.gov.co" TargetMode="External"/><Relationship Id="rId1" Type="http://schemas.openxmlformats.org/officeDocument/2006/relationships/hyperlink" Target="http://www.dian.gov.co/" TargetMode="External"/><Relationship Id="rId212" Type="http://schemas.openxmlformats.org/officeDocument/2006/relationships/hyperlink" Target="mailto:hmesal@dian.gov.co" TargetMode="External"/><Relationship Id="rId233" Type="http://schemas.openxmlformats.org/officeDocument/2006/relationships/hyperlink" Target="mailto:mfonsecat@dian.gov.co" TargetMode="External"/><Relationship Id="rId254" Type="http://schemas.openxmlformats.org/officeDocument/2006/relationships/comments" Target="../comments1.xml"/><Relationship Id="rId28" Type="http://schemas.openxmlformats.org/officeDocument/2006/relationships/hyperlink" Target="mailto:lvalerov@dian.gov.co" TargetMode="External"/><Relationship Id="rId49" Type="http://schemas.openxmlformats.org/officeDocument/2006/relationships/hyperlink" Target="mailto:emancillas@dian.gov.co" TargetMode="External"/><Relationship Id="rId114" Type="http://schemas.openxmlformats.org/officeDocument/2006/relationships/hyperlink" Target="mailto:malzatev@dian.gov.co" TargetMode="External"/><Relationship Id="rId60" Type="http://schemas.openxmlformats.org/officeDocument/2006/relationships/hyperlink" Target="mailto:jmarting@dian.gov.co" TargetMode="External"/><Relationship Id="rId81" Type="http://schemas.openxmlformats.org/officeDocument/2006/relationships/hyperlink" Target="mailto:ccerquerac@dian.gov.co" TargetMode="External"/><Relationship Id="rId135" Type="http://schemas.openxmlformats.org/officeDocument/2006/relationships/hyperlink" Target="mailto:Lartunduagap@dian.gov.co" TargetMode="External"/><Relationship Id="rId156" Type="http://schemas.openxmlformats.org/officeDocument/2006/relationships/hyperlink" Target="mailto:dchaparrom@dian.gov.co" TargetMode="External"/><Relationship Id="rId177" Type="http://schemas.openxmlformats.org/officeDocument/2006/relationships/hyperlink" Target="mailto:dperezv@dian.gov.co" TargetMode="External"/><Relationship Id="rId198" Type="http://schemas.openxmlformats.org/officeDocument/2006/relationships/hyperlink" Target="mailto:lmosquerap@dian.gov.co" TargetMode="External"/><Relationship Id="rId202" Type="http://schemas.openxmlformats.org/officeDocument/2006/relationships/hyperlink" Target="mailto:jmedinah1@dian.gov.co" TargetMode="External"/><Relationship Id="rId223" Type="http://schemas.openxmlformats.org/officeDocument/2006/relationships/hyperlink" Target="mailto:mfonsecat@dian.gov.co" TargetMode="External"/><Relationship Id="rId244" Type="http://schemas.openxmlformats.org/officeDocument/2006/relationships/hyperlink" Target="mailto:lrodriguezb4@dian.gov.co" TargetMode="External"/><Relationship Id="rId18" Type="http://schemas.openxmlformats.org/officeDocument/2006/relationships/hyperlink" Target="mailto:lvalerov@dian.gov.co" TargetMode="External"/><Relationship Id="rId39" Type="http://schemas.openxmlformats.org/officeDocument/2006/relationships/hyperlink" Target="mailto:emancillas@dian.gov.co" TargetMode="External"/><Relationship Id="rId50" Type="http://schemas.openxmlformats.org/officeDocument/2006/relationships/hyperlink" Target="mailto:hvasquezv@dian.gov.co" TargetMode="External"/><Relationship Id="rId104" Type="http://schemas.openxmlformats.org/officeDocument/2006/relationships/hyperlink" Target="mailto:scadenas@dian.gov.co" TargetMode="External"/><Relationship Id="rId125" Type="http://schemas.openxmlformats.org/officeDocument/2006/relationships/hyperlink" Target="mailto:Lartunduagap@dian.gov.co" TargetMode="External"/><Relationship Id="rId146" Type="http://schemas.openxmlformats.org/officeDocument/2006/relationships/hyperlink" Target="mailto:lcrhernandez@dian.gov.co" TargetMode="External"/><Relationship Id="rId167" Type="http://schemas.openxmlformats.org/officeDocument/2006/relationships/hyperlink" Target="mailto:dperezv@dian.gov.co" TargetMode="External"/><Relationship Id="rId188" Type="http://schemas.openxmlformats.org/officeDocument/2006/relationships/hyperlink" Target="mailto:ogaviriab@dian.gov.co" TargetMode="External"/><Relationship Id="rId71" Type="http://schemas.openxmlformats.org/officeDocument/2006/relationships/hyperlink" Target="mailto:dsanchez2@dian.gov.co" TargetMode="External"/><Relationship Id="rId92" Type="http://schemas.openxmlformats.org/officeDocument/2006/relationships/hyperlink" Target="mailto:mardilap@dian.gov.co" TargetMode="External"/><Relationship Id="rId213" Type="http://schemas.openxmlformats.org/officeDocument/2006/relationships/hyperlink" Target="mailto:hmesal@dian.gov.co" TargetMode="External"/><Relationship Id="rId234" Type="http://schemas.openxmlformats.org/officeDocument/2006/relationships/hyperlink" Target="mailto:mfonsecat@dian.gov.co" TargetMode="External"/><Relationship Id="rId2" Type="http://schemas.openxmlformats.org/officeDocument/2006/relationships/hyperlink" Target="mailto:plancontratacion@dian.gov.co" TargetMode="External"/><Relationship Id="rId29" Type="http://schemas.openxmlformats.org/officeDocument/2006/relationships/hyperlink" Target="mailto:lvalerov@dian.gov.co" TargetMode="External"/><Relationship Id="rId40" Type="http://schemas.openxmlformats.org/officeDocument/2006/relationships/hyperlink" Target="mailto:emancillas@dian.gov.co" TargetMode="External"/><Relationship Id="rId115" Type="http://schemas.openxmlformats.org/officeDocument/2006/relationships/hyperlink" Target="mailto:malzatev@dian.gov.co" TargetMode="External"/><Relationship Id="rId136" Type="http://schemas.openxmlformats.org/officeDocument/2006/relationships/hyperlink" Target="mailto:Lartunduagap@dian.gov.co" TargetMode="External"/><Relationship Id="rId157" Type="http://schemas.openxmlformats.org/officeDocument/2006/relationships/hyperlink" Target="mailto:dchaparrom@dian.gov.co" TargetMode="External"/><Relationship Id="rId178" Type="http://schemas.openxmlformats.org/officeDocument/2006/relationships/hyperlink" Target="mailto:lcrhernandez@dian.gov.co" TargetMode="External"/><Relationship Id="rId61" Type="http://schemas.openxmlformats.org/officeDocument/2006/relationships/hyperlink" Target="mailto:arodriguezt@dian.gov.co" TargetMode="External"/><Relationship Id="rId82" Type="http://schemas.openxmlformats.org/officeDocument/2006/relationships/hyperlink" Target="mailto:ccerquerac@dian.gov.co" TargetMode="External"/><Relationship Id="rId199" Type="http://schemas.openxmlformats.org/officeDocument/2006/relationships/hyperlink" Target="mailto:lmosquerap@dian.gov.co" TargetMode="External"/><Relationship Id="rId203" Type="http://schemas.openxmlformats.org/officeDocument/2006/relationships/hyperlink" Target="mailto:jmedinah1@dian.gov.co" TargetMode="External"/><Relationship Id="rId19" Type="http://schemas.openxmlformats.org/officeDocument/2006/relationships/hyperlink" Target="mailto:lvalerov@dian.gov.co" TargetMode="External"/><Relationship Id="rId224" Type="http://schemas.openxmlformats.org/officeDocument/2006/relationships/hyperlink" Target="mailto:jmedinah1@dian.gov.co" TargetMode="External"/><Relationship Id="rId245" Type="http://schemas.openxmlformats.org/officeDocument/2006/relationships/hyperlink" Target="mailto:jmanriquec@dian.gov.co" TargetMode="External"/><Relationship Id="rId30" Type="http://schemas.openxmlformats.org/officeDocument/2006/relationships/hyperlink" Target="mailto:lvalerov@dian.gov.co" TargetMode="External"/><Relationship Id="rId105" Type="http://schemas.openxmlformats.org/officeDocument/2006/relationships/hyperlink" Target="mailto:scadenas@dian.gov.co" TargetMode="External"/><Relationship Id="rId126" Type="http://schemas.openxmlformats.org/officeDocument/2006/relationships/hyperlink" Target="mailto:Lartunduagap@dian.gov.co" TargetMode="External"/><Relationship Id="rId147" Type="http://schemas.openxmlformats.org/officeDocument/2006/relationships/hyperlink" Target="mailto:mosorioa@dian.gov.co" TargetMode="External"/><Relationship Id="rId168" Type="http://schemas.openxmlformats.org/officeDocument/2006/relationships/hyperlink" Target="mailto:dperezv@dian.gov.co" TargetMode="External"/><Relationship Id="rId51" Type="http://schemas.openxmlformats.org/officeDocument/2006/relationships/hyperlink" Target="mailto:hvasquezv@dian.gov.co" TargetMode="External"/><Relationship Id="rId72" Type="http://schemas.openxmlformats.org/officeDocument/2006/relationships/hyperlink" Target="mailto:dsanchez2@dian.gov.co" TargetMode="External"/><Relationship Id="rId93" Type="http://schemas.openxmlformats.org/officeDocument/2006/relationships/hyperlink" Target="mailto:crugelesr@dian.gov.co" TargetMode="External"/><Relationship Id="rId189" Type="http://schemas.openxmlformats.org/officeDocument/2006/relationships/hyperlink" Target="mailto:Lartunduagap@dian.gov.co" TargetMode="External"/><Relationship Id="rId3" Type="http://schemas.openxmlformats.org/officeDocument/2006/relationships/hyperlink" Target="mailto:malzatev@dian.gov.co" TargetMode="External"/><Relationship Id="rId214" Type="http://schemas.openxmlformats.org/officeDocument/2006/relationships/hyperlink" Target="mailto:hmesal@dian.gov.co" TargetMode="External"/><Relationship Id="rId235" Type="http://schemas.openxmlformats.org/officeDocument/2006/relationships/hyperlink" Target="mailto:mfonsecat@dian.gov.co" TargetMode="External"/><Relationship Id="rId116" Type="http://schemas.openxmlformats.org/officeDocument/2006/relationships/hyperlink" Target="mailto:spelaezl@dian.gov.co" TargetMode="External"/><Relationship Id="rId137" Type="http://schemas.openxmlformats.org/officeDocument/2006/relationships/hyperlink" Target="mailto:Lartunduagap@dian.gov.co" TargetMode="External"/><Relationship Id="rId158" Type="http://schemas.openxmlformats.org/officeDocument/2006/relationships/hyperlink" Target="mailto:dchaparrom@dian.gov.co" TargetMode="External"/><Relationship Id="rId20" Type="http://schemas.openxmlformats.org/officeDocument/2006/relationships/hyperlink" Target="mailto:lvalerov@dian.gov.co" TargetMode="External"/><Relationship Id="rId41" Type="http://schemas.openxmlformats.org/officeDocument/2006/relationships/hyperlink" Target="mailto:emancillas@dian.gov.co" TargetMode="External"/><Relationship Id="rId62" Type="http://schemas.openxmlformats.org/officeDocument/2006/relationships/hyperlink" Target="mailto:arodriguezt@dian.gov.co" TargetMode="External"/><Relationship Id="rId83" Type="http://schemas.openxmlformats.org/officeDocument/2006/relationships/hyperlink" Target="mailto:ccerquerac@dian.gov.co" TargetMode="External"/><Relationship Id="rId179" Type="http://schemas.openxmlformats.org/officeDocument/2006/relationships/hyperlink" Target="http://www.colombiacompra.gov.co/clasificador-de-bienes-y-servicios" TargetMode="External"/><Relationship Id="rId190" Type="http://schemas.openxmlformats.org/officeDocument/2006/relationships/hyperlink" Target="mailto:Lartunduagap@dian.gov.co" TargetMode="External"/><Relationship Id="rId204" Type="http://schemas.openxmlformats.org/officeDocument/2006/relationships/hyperlink" Target="mailto:jmedinah1@dian.gov.co" TargetMode="External"/><Relationship Id="rId225" Type="http://schemas.openxmlformats.org/officeDocument/2006/relationships/hyperlink" Target="mailto:drojaso2@dian.gov.co" TargetMode="External"/><Relationship Id="rId246" Type="http://schemas.openxmlformats.org/officeDocument/2006/relationships/hyperlink" Target="mailto:jcampilloo@dian.gov.co" TargetMode="External"/><Relationship Id="rId106" Type="http://schemas.openxmlformats.org/officeDocument/2006/relationships/hyperlink" Target="mailto:omoraa@dian.gov.co" TargetMode="External"/><Relationship Id="rId127" Type="http://schemas.openxmlformats.org/officeDocument/2006/relationships/hyperlink" Target="mailto:Lartunduagap@dian.gov.co" TargetMode="External"/><Relationship Id="rId10" Type="http://schemas.openxmlformats.org/officeDocument/2006/relationships/hyperlink" Target="mailto:lvalerov@dian.gov.co" TargetMode="External"/><Relationship Id="rId31" Type="http://schemas.openxmlformats.org/officeDocument/2006/relationships/hyperlink" Target="mailto:szuluagad@dian.gov.co" TargetMode="External"/><Relationship Id="rId52" Type="http://schemas.openxmlformats.org/officeDocument/2006/relationships/hyperlink" Target="mailto:hvasquezv@dian.gov.co" TargetMode="External"/><Relationship Id="rId73" Type="http://schemas.openxmlformats.org/officeDocument/2006/relationships/hyperlink" Target="mailto:dsanchez2@dian.gov.co" TargetMode="External"/><Relationship Id="rId94" Type="http://schemas.openxmlformats.org/officeDocument/2006/relationships/hyperlink" Target="mailto:jserranob2@dian.gov.co" TargetMode="External"/><Relationship Id="rId148" Type="http://schemas.openxmlformats.org/officeDocument/2006/relationships/hyperlink" Target="mailto:mosorioa@dian.gov.co" TargetMode="External"/><Relationship Id="rId169" Type="http://schemas.openxmlformats.org/officeDocument/2006/relationships/hyperlink" Target="mailto:dperezv@dian.gov.co" TargetMode="External"/><Relationship Id="rId4" Type="http://schemas.openxmlformats.org/officeDocument/2006/relationships/hyperlink" Target="mailto:malzatev@dian.gov.co" TargetMode="External"/><Relationship Id="rId180" Type="http://schemas.openxmlformats.org/officeDocument/2006/relationships/hyperlink" Target="mailto:malzatev@dian.gov.co" TargetMode="External"/><Relationship Id="rId215" Type="http://schemas.openxmlformats.org/officeDocument/2006/relationships/hyperlink" Target="mailto:jmedinah1@dian.gov.co" TargetMode="External"/><Relationship Id="rId236" Type="http://schemas.openxmlformats.org/officeDocument/2006/relationships/hyperlink" Target="mailto:mfonsecat@dian.gov.co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ivotTable" Target="../pivotTables/pivotTable7.xm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mailto:dcaceresm@dian.gov.co" TargetMode="External"/><Relationship Id="rId21" Type="http://schemas.openxmlformats.org/officeDocument/2006/relationships/hyperlink" Target="mailto:lvalerov@dian.gov.co" TargetMode="External"/><Relationship Id="rId42" Type="http://schemas.openxmlformats.org/officeDocument/2006/relationships/hyperlink" Target="mailto:emancillas@dian.gov.co" TargetMode="External"/><Relationship Id="rId63" Type="http://schemas.openxmlformats.org/officeDocument/2006/relationships/hyperlink" Target="mailto:ogaviriab@dian.gov.co" TargetMode="External"/><Relationship Id="rId84" Type="http://schemas.openxmlformats.org/officeDocument/2006/relationships/hyperlink" Target="mailto:ccerquerac@dian.gov.co" TargetMode="External"/><Relationship Id="rId138" Type="http://schemas.openxmlformats.org/officeDocument/2006/relationships/hyperlink" Target="mailto:Lartunduagap@dian.gov.co" TargetMode="External"/><Relationship Id="rId159" Type="http://schemas.openxmlformats.org/officeDocument/2006/relationships/hyperlink" Target="mailto:mcardonac@dian.gov.co" TargetMode="External"/><Relationship Id="rId170" Type="http://schemas.openxmlformats.org/officeDocument/2006/relationships/hyperlink" Target="mailto:dperezv@dian.gov.co" TargetMode="External"/><Relationship Id="rId191" Type="http://schemas.openxmlformats.org/officeDocument/2006/relationships/hyperlink" Target="mailto:jtorresc2@dian.gov.co" TargetMode="External"/><Relationship Id="rId205" Type="http://schemas.openxmlformats.org/officeDocument/2006/relationships/hyperlink" Target="mailto:hmesal@dian.gov.co" TargetMode="External"/><Relationship Id="rId226" Type="http://schemas.openxmlformats.org/officeDocument/2006/relationships/hyperlink" Target="mailto:mfonsecat@dian.gov.co" TargetMode="External"/><Relationship Id="rId247" Type="http://schemas.openxmlformats.org/officeDocument/2006/relationships/drawing" Target="../drawings/drawing6.xml"/><Relationship Id="rId107" Type="http://schemas.openxmlformats.org/officeDocument/2006/relationships/hyperlink" Target="mailto:omoraa@dian.gov.co" TargetMode="External"/><Relationship Id="rId11" Type="http://schemas.openxmlformats.org/officeDocument/2006/relationships/hyperlink" Target="mailto:lvalerov@dian.gov.co" TargetMode="External"/><Relationship Id="rId32" Type="http://schemas.openxmlformats.org/officeDocument/2006/relationships/hyperlink" Target="mailto:szuluagad@dian.gov.co" TargetMode="External"/><Relationship Id="rId53" Type="http://schemas.openxmlformats.org/officeDocument/2006/relationships/hyperlink" Target="mailto:hvasquezv@dian.gov.co" TargetMode="External"/><Relationship Id="rId74" Type="http://schemas.openxmlformats.org/officeDocument/2006/relationships/hyperlink" Target="mailto:dsanchez2@dian.gov.co" TargetMode="External"/><Relationship Id="rId128" Type="http://schemas.openxmlformats.org/officeDocument/2006/relationships/hyperlink" Target="mailto:Lartunduagap@dian.gov.co" TargetMode="External"/><Relationship Id="rId149" Type="http://schemas.openxmlformats.org/officeDocument/2006/relationships/hyperlink" Target="mailto:mosorioa@dian.gov.co" TargetMode="External"/><Relationship Id="rId5" Type="http://schemas.openxmlformats.org/officeDocument/2006/relationships/hyperlink" Target="mailto:lvalerov@dian.gov.co" TargetMode="External"/><Relationship Id="rId95" Type="http://schemas.openxmlformats.org/officeDocument/2006/relationships/hyperlink" Target="mailto:jserranob2@dian.gov.co" TargetMode="External"/><Relationship Id="rId160" Type="http://schemas.openxmlformats.org/officeDocument/2006/relationships/hyperlink" Target="mailto:mcardonac@dian.gov.co" TargetMode="External"/><Relationship Id="rId181" Type="http://schemas.openxmlformats.org/officeDocument/2006/relationships/hyperlink" Target="mailto:malzatev@dian.gov.co" TargetMode="External"/><Relationship Id="rId216" Type="http://schemas.openxmlformats.org/officeDocument/2006/relationships/hyperlink" Target="mailto:jmedinah1@dian.gov.co" TargetMode="External"/><Relationship Id="rId237" Type="http://schemas.openxmlformats.org/officeDocument/2006/relationships/hyperlink" Target="mailto:mfonsecat@dian.gov.co" TargetMode="External"/><Relationship Id="rId22" Type="http://schemas.openxmlformats.org/officeDocument/2006/relationships/hyperlink" Target="mailto:lvalerov@dian.gov.co" TargetMode="External"/><Relationship Id="rId43" Type="http://schemas.openxmlformats.org/officeDocument/2006/relationships/hyperlink" Target="mailto:emancillas@dian.gov.co" TargetMode="External"/><Relationship Id="rId64" Type="http://schemas.openxmlformats.org/officeDocument/2006/relationships/hyperlink" Target="mailto:ogaviriab@dian.gov.co" TargetMode="External"/><Relationship Id="rId118" Type="http://schemas.openxmlformats.org/officeDocument/2006/relationships/hyperlink" Target="mailto:Lartunduagap@dian.gov.co" TargetMode="External"/><Relationship Id="rId139" Type="http://schemas.openxmlformats.org/officeDocument/2006/relationships/hyperlink" Target="mailto:Lartunduagap@dian.gov.co" TargetMode="External"/><Relationship Id="rId85" Type="http://schemas.openxmlformats.org/officeDocument/2006/relationships/hyperlink" Target="mailto:ccerquerac@dian.gov.co" TargetMode="External"/><Relationship Id="rId150" Type="http://schemas.openxmlformats.org/officeDocument/2006/relationships/hyperlink" Target="mailto:mosorioa@dian.gov.co" TargetMode="External"/><Relationship Id="rId171" Type="http://schemas.openxmlformats.org/officeDocument/2006/relationships/hyperlink" Target="mailto:dperezv@dian.gov.co" TargetMode="External"/><Relationship Id="rId192" Type="http://schemas.openxmlformats.org/officeDocument/2006/relationships/hyperlink" Target="mailto:scadavido@dian.gov.co" TargetMode="External"/><Relationship Id="rId206" Type="http://schemas.openxmlformats.org/officeDocument/2006/relationships/hyperlink" Target="mailto:hmesal@dian.gov.co" TargetMode="External"/><Relationship Id="rId227" Type="http://schemas.openxmlformats.org/officeDocument/2006/relationships/hyperlink" Target="mailto:mfonsecat@dian.gov.co" TargetMode="External"/><Relationship Id="rId248" Type="http://schemas.openxmlformats.org/officeDocument/2006/relationships/vmlDrawing" Target="../drawings/vmlDrawing2.vml"/><Relationship Id="rId12" Type="http://schemas.openxmlformats.org/officeDocument/2006/relationships/hyperlink" Target="mailto:lvalerov@dian.gov.co" TargetMode="External"/><Relationship Id="rId33" Type="http://schemas.openxmlformats.org/officeDocument/2006/relationships/hyperlink" Target="mailto:szuluagad@dian.gov.co" TargetMode="External"/><Relationship Id="rId108" Type="http://schemas.openxmlformats.org/officeDocument/2006/relationships/hyperlink" Target="mailto:omoraa@dian.gov.co" TargetMode="External"/><Relationship Id="rId129" Type="http://schemas.openxmlformats.org/officeDocument/2006/relationships/hyperlink" Target="mailto:Lartunduagap@dian.gov.co" TargetMode="External"/><Relationship Id="rId54" Type="http://schemas.openxmlformats.org/officeDocument/2006/relationships/hyperlink" Target="mailto:hvasquezv@dian.gov.co" TargetMode="External"/><Relationship Id="rId75" Type="http://schemas.openxmlformats.org/officeDocument/2006/relationships/hyperlink" Target="mailto:ngarciae@dian.gov.co" TargetMode="External"/><Relationship Id="rId96" Type="http://schemas.openxmlformats.org/officeDocument/2006/relationships/hyperlink" Target="mailto:ysuarezr@dian.gov.co" TargetMode="External"/><Relationship Id="rId140" Type="http://schemas.openxmlformats.org/officeDocument/2006/relationships/hyperlink" Target="mailto:Lartunduagap@dian.gov.co" TargetMode="External"/><Relationship Id="rId161" Type="http://schemas.openxmlformats.org/officeDocument/2006/relationships/hyperlink" Target="mailto:mcardonac@dian.gov.co" TargetMode="External"/><Relationship Id="rId182" Type="http://schemas.openxmlformats.org/officeDocument/2006/relationships/hyperlink" Target="mailto:ccerquerac@dian.gov.co" TargetMode="External"/><Relationship Id="rId217" Type="http://schemas.openxmlformats.org/officeDocument/2006/relationships/hyperlink" Target="mailto:jmedinah1@dian.gov.co" TargetMode="External"/><Relationship Id="rId6" Type="http://schemas.openxmlformats.org/officeDocument/2006/relationships/hyperlink" Target="mailto:lvalerov@dian.gov.co" TargetMode="External"/><Relationship Id="rId238" Type="http://schemas.openxmlformats.org/officeDocument/2006/relationships/hyperlink" Target="mailto:mfonsecat@dian.gov.co" TargetMode="External"/><Relationship Id="rId23" Type="http://schemas.openxmlformats.org/officeDocument/2006/relationships/hyperlink" Target="mailto:lvalerov@dian.gov.co" TargetMode="External"/><Relationship Id="rId119" Type="http://schemas.openxmlformats.org/officeDocument/2006/relationships/hyperlink" Target="mailto:Lartunduagap@dian.gov.co" TargetMode="External"/><Relationship Id="rId44" Type="http://schemas.openxmlformats.org/officeDocument/2006/relationships/hyperlink" Target="mailto:emancillas@dian.gov.co" TargetMode="External"/><Relationship Id="rId65" Type="http://schemas.openxmlformats.org/officeDocument/2006/relationships/hyperlink" Target="mailto:ogaviriab@dian.gov.co" TargetMode="External"/><Relationship Id="rId86" Type="http://schemas.openxmlformats.org/officeDocument/2006/relationships/hyperlink" Target="mailto:ccerquerac@dian.gov.co" TargetMode="External"/><Relationship Id="rId130" Type="http://schemas.openxmlformats.org/officeDocument/2006/relationships/hyperlink" Target="mailto:Lartunduagap@dian.gov.co" TargetMode="External"/><Relationship Id="rId151" Type="http://schemas.openxmlformats.org/officeDocument/2006/relationships/hyperlink" Target="mailto:mosorioa@dian.gov.co" TargetMode="External"/><Relationship Id="rId172" Type="http://schemas.openxmlformats.org/officeDocument/2006/relationships/hyperlink" Target="mailto:dperezv@dian.gov.co" TargetMode="External"/><Relationship Id="rId193" Type="http://schemas.openxmlformats.org/officeDocument/2006/relationships/hyperlink" Target="mailto:lmosquerap@dian.gov.co" TargetMode="External"/><Relationship Id="rId207" Type="http://schemas.openxmlformats.org/officeDocument/2006/relationships/hyperlink" Target="mailto:hmesal@dian.gov.co" TargetMode="External"/><Relationship Id="rId228" Type="http://schemas.openxmlformats.org/officeDocument/2006/relationships/hyperlink" Target="mailto:mfonsecat@dian.gov.co" TargetMode="External"/><Relationship Id="rId249" Type="http://schemas.openxmlformats.org/officeDocument/2006/relationships/comments" Target="../comments2.xml"/><Relationship Id="rId13" Type="http://schemas.openxmlformats.org/officeDocument/2006/relationships/hyperlink" Target="mailto:lvalerov@dian.gov.co" TargetMode="External"/><Relationship Id="rId109" Type="http://schemas.openxmlformats.org/officeDocument/2006/relationships/hyperlink" Target="mailto:omoraa@dian.gov.co" TargetMode="External"/><Relationship Id="rId34" Type="http://schemas.openxmlformats.org/officeDocument/2006/relationships/hyperlink" Target="mailto:szuluagad@dian.gov.co" TargetMode="External"/><Relationship Id="rId55" Type="http://schemas.openxmlformats.org/officeDocument/2006/relationships/hyperlink" Target="mailto:hvasquezv@dian.gov.co" TargetMode="External"/><Relationship Id="rId76" Type="http://schemas.openxmlformats.org/officeDocument/2006/relationships/hyperlink" Target="mailto:vgarcias@dian.gov.co" TargetMode="External"/><Relationship Id="rId97" Type="http://schemas.openxmlformats.org/officeDocument/2006/relationships/hyperlink" Target="mailto:ysuarezr@dian.gov.co" TargetMode="External"/><Relationship Id="rId120" Type="http://schemas.openxmlformats.org/officeDocument/2006/relationships/hyperlink" Target="mailto:Lartunduagap@dian.gov.co" TargetMode="External"/><Relationship Id="rId141" Type="http://schemas.openxmlformats.org/officeDocument/2006/relationships/hyperlink" Target="mailto:lcrhernandez@dian.gov.co" TargetMode="External"/><Relationship Id="rId7" Type="http://schemas.openxmlformats.org/officeDocument/2006/relationships/hyperlink" Target="mailto:lvalerov@dian.gov.co" TargetMode="External"/><Relationship Id="rId162" Type="http://schemas.openxmlformats.org/officeDocument/2006/relationships/hyperlink" Target="mailto:mcardonac@dian.gov.co" TargetMode="External"/><Relationship Id="rId183" Type="http://schemas.openxmlformats.org/officeDocument/2006/relationships/hyperlink" Target="mailto:ccerquerac@dian.gov.co" TargetMode="External"/><Relationship Id="rId218" Type="http://schemas.openxmlformats.org/officeDocument/2006/relationships/hyperlink" Target="mailto:mfonsecat@dian.gov.co" TargetMode="External"/><Relationship Id="rId239" Type="http://schemas.openxmlformats.org/officeDocument/2006/relationships/hyperlink" Target="mailto:lrodriguezb4@dian.gov.co" TargetMode="External"/><Relationship Id="rId24" Type="http://schemas.openxmlformats.org/officeDocument/2006/relationships/hyperlink" Target="mailto:lvalerov@dian.gov.co" TargetMode="External"/><Relationship Id="rId45" Type="http://schemas.openxmlformats.org/officeDocument/2006/relationships/hyperlink" Target="mailto:emancillas@dian.gov.co" TargetMode="External"/><Relationship Id="rId66" Type="http://schemas.openxmlformats.org/officeDocument/2006/relationships/hyperlink" Target="mailto:lmosquerap@dian.gov.co" TargetMode="External"/><Relationship Id="rId87" Type="http://schemas.openxmlformats.org/officeDocument/2006/relationships/hyperlink" Target="mailto:jdaza@dian.gov.co" TargetMode="External"/><Relationship Id="rId110" Type="http://schemas.openxmlformats.org/officeDocument/2006/relationships/hyperlink" Target="mailto:omoraa@dian.gov.co" TargetMode="External"/><Relationship Id="rId131" Type="http://schemas.openxmlformats.org/officeDocument/2006/relationships/hyperlink" Target="mailto:Lartunduagap@dian.gov.co" TargetMode="External"/><Relationship Id="rId152" Type="http://schemas.openxmlformats.org/officeDocument/2006/relationships/hyperlink" Target="mailto:dchaparrom@dian.gov.co" TargetMode="External"/><Relationship Id="rId173" Type="http://schemas.openxmlformats.org/officeDocument/2006/relationships/hyperlink" Target="mailto:dperezv@dian.gov.co" TargetMode="External"/><Relationship Id="rId194" Type="http://schemas.openxmlformats.org/officeDocument/2006/relationships/hyperlink" Target="mailto:lmosquerap@dian.gov.co" TargetMode="External"/><Relationship Id="rId208" Type="http://schemas.openxmlformats.org/officeDocument/2006/relationships/hyperlink" Target="mailto:hmesal@dian.gov.co" TargetMode="External"/><Relationship Id="rId229" Type="http://schemas.openxmlformats.org/officeDocument/2006/relationships/hyperlink" Target="mailto:mfonsecat@dian.gov.co" TargetMode="External"/><Relationship Id="rId240" Type="http://schemas.openxmlformats.org/officeDocument/2006/relationships/hyperlink" Target="mailto:jmanriquec@dian.gov.co" TargetMode="External"/><Relationship Id="rId14" Type="http://schemas.openxmlformats.org/officeDocument/2006/relationships/hyperlink" Target="mailto:lvalerov@dian.gov.co" TargetMode="External"/><Relationship Id="rId35" Type="http://schemas.openxmlformats.org/officeDocument/2006/relationships/hyperlink" Target="mailto:hperezp@dian.gov.co" TargetMode="External"/><Relationship Id="rId56" Type="http://schemas.openxmlformats.org/officeDocument/2006/relationships/hyperlink" Target="mailto:spelaezl@dian.gov.co" TargetMode="External"/><Relationship Id="rId77" Type="http://schemas.openxmlformats.org/officeDocument/2006/relationships/hyperlink" Target="mailto:vgarcias@dian.gov.co" TargetMode="External"/><Relationship Id="rId100" Type="http://schemas.openxmlformats.org/officeDocument/2006/relationships/hyperlink" Target="mailto:scadenas@dian.gov.co" TargetMode="External"/><Relationship Id="rId8" Type="http://schemas.openxmlformats.org/officeDocument/2006/relationships/hyperlink" Target="mailto:lvalerov@dian.gov.co" TargetMode="External"/><Relationship Id="rId98" Type="http://schemas.openxmlformats.org/officeDocument/2006/relationships/hyperlink" Target="mailto:ysuarezr@dian.gov.co" TargetMode="External"/><Relationship Id="rId121" Type="http://schemas.openxmlformats.org/officeDocument/2006/relationships/hyperlink" Target="mailto:Lartunduagap@dian.gov.co" TargetMode="External"/><Relationship Id="rId142" Type="http://schemas.openxmlformats.org/officeDocument/2006/relationships/hyperlink" Target="mailto:lcrhernandez@dian.gov.co" TargetMode="External"/><Relationship Id="rId163" Type="http://schemas.openxmlformats.org/officeDocument/2006/relationships/hyperlink" Target="mailto:jmunozr1@dian.gov.co" TargetMode="External"/><Relationship Id="rId184" Type="http://schemas.openxmlformats.org/officeDocument/2006/relationships/hyperlink" Target="mailto:ogaviriab@dian.gov.co" TargetMode="External"/><Relationship Id="rId219" Type="http://schemas.openxmlformats.org/officeDocument/2006/relationships/hyperlink" Target="mailto:jmedinah1@dian.gov.co" TargetMode="External"/><Relationship Id="rId230" Type="http://schemas.openxmlformats.org/officeDocument/2006/relationships/hyperlink" Target="mailto:mfonsecat@dian.gov.co" TargetMode="External"/><Relationship Id="rId25" Type="http://schemas.openxmlformats.org/officeDocument/2006/relationships/hyperlink" Target="mailto:lvalerov@dian.gov.co" TargetMode="External"/><Relationship Id="rId46" Type="http://schemas.openxmlformats.org/officeDocument/2006/relationships/hyperlink" Target="mailto:emancillas@dian.gov.co" TargetMode="External"/><Relationship Id="rId67" Type="http://schemas.openxmlformats.org/officeDocument/2006/relationships/hyperlink" Target="mailto:vmorenoc@dian.gov.co" TargetMode="External"/><Relationship Id="rId88" Type="http://schemas.openxmlformats.org/officeDocument/2006/relationships/hyperlink" Target="mailto:jdaza@dian.gov.co" TargetMode="External"/><Relationship Id="rId111" Type="http://schemas.openxmlformats.org/officeDocument/2006/relationships/hyperlink" Target="mailto:omoraa@dian.gov.co" TargetMode="External"/><Relationship Id="rId132" Type="http://schemas.openxmlformats.org/officeDocument/2006/relationships/hyperlink" Target="mailto:Lartunduagap@dian.gov.co" TargetMode="External"/><Relationship Id="rId153" Type="http://schemas.openxmlformats.org/officeDocument/2006/relationships/hyperlink" Target="mailto:dchaparrom@dian.gov.co" TargetMode="External"/><Relationship Id="rId174" Type="http://schemas.openxmlformats.org/officeDocument/2006/relationships/hyperlink" Target="mailto:dperezv@dian.gov.co" TargetMode="External"/><Relationship Id="rId195" Type="http://schemas.openxmlformats.org/officeDocument/2006/relationships/hyperlink" Target="mailto:lmosquerap@dian.gov.co" TargetMode="External"/><Relationship Id="rId209" Type="http://schemas.openxmlformats.org/officeDocument/2006/relationships/hyperlink" Target="mailto:hmesal@dian.gov.co" TargetMode="External"/><Relationship Id="rId220" Type="http://schemas.openxmlformats.org/officeDocument/2006/relationships/hyperlink" Target="mailto:drojaso2@dian.gov.co" TargetMode="External"/><Relationship Id="rId241" Type="http://schemas.openxmlformats.org/officeDocument/2006/relationships/hyperlink" Target="mailto:jcampilloo@dian.gov.co" TargetMode="External"/><Relationship Id="rId15" Type="http://schemas.openxmlformats.org/officeDocument/2006/relationships/hyperlink" Target="mailto:lvalerov@dian.gov.co" TargetMode="External"/><Relationship Id="rId36" Type="http://schemas.openxmlformats.org/officeDocument/2006/relationships/hyperlink" Target="mailto:mmarentess@dian.gov.co" TargetMode="External"/><Relationship Id="rId57" Type="http://schemas.openxmlformats.org/officeDocument/2006/relationships/hyperlink" Target="mailto:jmarting@dian.gov.co" TargetMode="External"/><Relationship Id="rId78" Type="http://schemas.openxmlformats.org/officeDocument/2006/relationships/hyperlink" Target="mailto:vgarcias@dian.gov.co" TargetMode="External"/><Relationship Id="rId99" Type="http://schemas.openxmlformats.org/officeDocument/2006/relationships/hyperlink" Target="mailto:ysuarezr@dian.gov.co" TargetMode="External"/><Relationship Id="rId101" Type="http://schemas.openxmlformats.org/officeDocument/2006/relationships/hyperlink" Target="mailto:scadenas@dian.gov.co" TargetMode="External"/><Relationship Id="rId122" Type="http://schemas.openxmlformats.org/officeDocument/2006/relationships/hyperlink" Target="mailto:Lartunduagap@dian.gov.co" TargetMode="External"/><Relationship Id="rId143" Type="http://schemas.openxmlformats.org/officeDocument/2006/relationships/hyperlink" Target="mailto:lcrhernandez@dian.gov.co" TargetMode="External"/><Relationship Id="rId164" Type="http://schemas.openxmlformats.org/officeDocument/2006/relationships/hyperlink" Target="mailto:dperezv@dian.gov.co" TargetMode="External"/><Relationship Id="rId185" Type="http://schemas.openxmlformats.org/officeDocument/2006/relationships/hyperlink" Target="mailto:ogaviriab@dian.gov.co" TargetMode="External"/><Relationship Id="rId4" Type="http://schemas.openxmlformats.org/officeDocument/2006/relationships/hyperlink" Target="mailto:malzatev@dian.gov.co" TargetMode="External"/><Relationship Id="rId9" Type="http://schemas.openxmlformats.org/officeDocument/2006/relationships/hyperlink" Target="mailto:lvalerov@dian.gov.co" TargetMode="External"/><Relationship Id="rId180" Type="http://schemas.openxmlformats.org/officeDocument/2006/relationships/hyperlink" Target="mailto:malzatev@dian.gov.co" TargetMode="External"/><Relationship Id="rId210" Type="http://schemas.openxmlformats.org/officeDocument/2006/relationships/hyperlink" Target="mailto:hmesal@dian.gov.co" TargetMode="External"/><Relationship Id="rId215" Type="http://schemas.openxmlformats.org/officeDocument/2006/relationships/hyperlink" Target="mailto:hmesal@dian.gov.co" TargetMode="External"/><Relationship Id="rId236" Type="http://schemas.openxmlformats.org/officeDocument/2006/relationships/hyperlink" Target="mailto:mfonsecat@dian.gov.co" TargetMode="External"/><Relationship Id="rId26" Type="http://schemas.openxmlformats.org/officeDocument/2006/relationships/hyperlink" Target="mailto:lvalerov@dian.gov.co" TargetMode="External"/><Relationship Id="rId231" Type="http://schemas.openxmlformats.org/officeDocument/2006/relationships/hyperlink" Target="mailto:mfonsecat@dian.gov.co" TargetMode="External"/><Relationship Id="rId47" Type="http://schemas.openxmlformats.org/officeDocument/2006/relationships/hyperlink" Target="mailto:emancillas@dian.gov.co" TargetMode="External"/><Relationship Id="rId68" Type="http://schemas.openxmlformats.org/officeDocument/2006/relationships/hyperlink" Target="mailto:vmorenoc@dian.gov.co" TargetMode="External"/><Relationship Id="rId89" Type="http://schemas.openxmlformats.org/officeDocument/2006/relationships/hyperlink" Target="mailto:jdaza@dian.gov.co" TargetMode="External"/><Relationship Id="rId112" Type="http://schemas.openxmlformats.org/officeDocument/2006/relationships/hyperlink" Target="mailto:omoraa@dian.gov.co" TargetMode="External"/><Relationship Id="rId133" Type="http://schemas.openxmlformats.org/officeDocument/2006/relationships/hyperlink" Target="mailto:Lartunduagap@dian.gov.co" TargetMode="External"/><Relationship Id="rId154" Type="http://schemas.openxmlformats.org/officeDocument/2006/relationships/hyperlink" Target="mailto:dchaparrom@dian.gov.co" TargetMode="External"/><Relationship Id="rId175" Type="http://schemas.openxmlformats.org/officeDocument/2006/relationships/hyperlink" Target="mailto:dperezv@dian.gov.co" TargetMode="External"/><Relationship Id="rId196" Type="http://schemas.openxmlformats.org/officeDocument/2006/relationships/hyperlink" Target="mailto:lmosquerap@dian.gov.co" TargetMode="External"/><Relationship Id="rId200" Type="http://schemas.openxmlformats.org/officeDocument/2006/relationships/hyperlink" Target="mailto:jmedinah1@dian.gov.co" TargetMode="External"/><Relationship Id="rId16" Type="http://schemas.openxmlformats.org/officeDocument/2006/relationships/hyperlink" Target="mailto:lvalerov@dian.gov.co" TargetMode="External"/><Relationship Id="rId221" Type="http://schemas.openxmlformats.org/officeDocument/2006/relationships/hyperlink" Target="mailto:mfonsecat@dian.gov.co" TargetMode="External"/><Relationship Id="rId242" Type="http://schemas.openxmlformats.org/officeDocument/2006/relationships/hyperlink" Target="mailto:jmunozr1@dian.gov.co" TargetMode="External"/><Relationship Id="rId37" Type="http://schemas.openxmlformats.org/officeDocument/2006/relationships/hyperlink" Target="mailto:mmarentess@dian.gov.co" TargetMode="External"/><Relationship Id="rId58" Type="http://schemas.openxmlformats.org/officeDocument/2006/relationships/hyperlink" Target="mailto:jmarting@dian.gov.co" TargetMode="External"/><Relationship Id="rId79" Type="http://schemas.openxmlformats.org/officeDocument/2006/relationships/hyperlink" Target="mailto:vgarcias@dian.gov.co" TargetMode="External"/><Relationship Id="rId102" Type="http://schemas.openxmlformats.org/officeDocument/2006/relationships/hyperlink" Target="mailto:scadenas@dian.gov.co" TargetMode="External"/><Relationship Id="rId123" Type="http://schemas.openxmlformats.org/officeDocument/2006/relationships/hyperlink" Target="mailto:Lartunduagap@dian.gov.co" TargetMode="External"/><Relationship Id="rId144" Type="http://schemas.openxmlformats.org/officeDocument/2006/relationships/hyperlink" Target="mailto:lcrhernandez@dian.gov.co" TargetMode="External"/><Relationship Id="rId90" Type="http://schemas.openxmlformats.org/officeDocument/2006/relationships/hyperlink" Target="mailto:jdaza@dian.gov.co" TargetMode="External"/><Relationship Id="rId165" Type="http://schemas.openxmlformats.org/officeDocument/2006/relationships/hyperlink" Target="mailto:dperezv@dian.gov.co" TargetMode="External"/><Relationship Id="rId186" Type="http://schemas.openxmlformats.org/officeDocument/2006/relationships/hyperlink" Target="mailto:ogaviriab@dian.gov.co" TargetMode="External"/><Relationship Id="rId211" Type="http://schemas.openxmlformats.org/officeDocument/2006/relationships/hyperlink" Target="mailto:hmesal@dian.gov.co" TargetMode="External"/><Relationship Id="rId232" Type="http://schemas.openxmlformats.org/officeDocument/2006/relationships/hyperlink" Target="mailto:mfonsecat@dian.gov.co" TargetMode="External"/><Relationship Id="rId27" Type="http://schemas.openxmlformats.org/officeDocument/2006/relationships/hyperlink" Target="mailto:lvalerov@dian.gov.co" TargetMode="External"/><Relationship Id="rId48" Type="http://schemas.openxmlformats.org/officeDocument/2006/relationships/hyperlink" Target="mailto:emancillas@dian.gov.co" TargetMode="External"/><Relationship Id="rId69" Type="http://schemas.openxmlformats.org/officeDocument/2006/relationships/hyperlink" Target="mailto:dsanchez2@dian.gov.co" TargetMode="External"/><Relationship Id="rId113" Type="http://schemas.openxmlformats.org/officeDocument/2006/relationships/hyperlink" Target="mailto:malzatev@dian.gov.co" TargetMode="External"/><Relationship Id="rId134" Type="http://schemas.openxmlformats.org/officeDocument/2006/relationships/hyperlink" Target="mailto:Lartunduagap@dian.gov.co" TargetMode="External"/><Relationship Id="rId80" Type="http://schemas.openxmlformats.org/officeDocument/2006/relationships/hyperlink" Target="mailto:ccerquerac@dian.gov.co" TargetMode="External"/><Relationship Id="rId155" Type="http://schemas.openxmlformats.org/officeDocument/2006/relationships/hyperlink" Target="mailto:dchaparrom@dian.gov.co" TargetMode="External"/><Relationship Id="rId176" Type="http://schemas.openxmlformats.org/officeDocument/2006/relationships/hyperlink" Target="mailto:lcrhernandez@dian.gov.co" TargetMode="External"/><Relationship Id="rId197" Type="http://schemas.openxmlformats.org/officeDocument/2006/relationships/hyperlink" Target="mailto:lmosquerap@dian.gov.co" TargetMode="External"/><Relationship Id="rId201" Type="http://schemas.openxmlformats.org/officeDocument/2006/relationships/hyperlink" Target="mailto:jmedinah1@dian.gov.co" TargetMode="External"/><Relationship Id="rId222" Type="http://schemas.openxmlformats.org/officeDocument/2006/relationships/hyperlink" Target="mailto:mfonsecat@dian.gov.co" TargetMode="External"/><Relationship Id="rId243" Type="http://schemas.openxmlformats.org/officeDocument/2006/relationships/hyperlink" Target="mailto:jmedinah1@dian.gov.co" TargetMode="External"/><Relationship Id="rId17" Type="http://schemas.openxmlformats.org/officeDocument/2006/relationships/hyperlink" Target="mailto:lvalerov@dian.gov.co" TargetMode="External"/><Relationship Id="rId38" Type="http://schemas.openxmlformats.org/officeDocument/2006/relationships/hyperlink" Target="mailto:mmarentess@dian.gov.co" TargetMode="External"/><Relationship Id="rId59" Type="http://schemas.openxmlformats.org/officeDocument/2006/relationships/hyperlink" Target="mailto:jmarting@dian.gov.co" TargetMode="External"/><Relationship Id="rId103" Type="http://schemas.openxmlformats.org/officeDocument/2006/relationships/hyperlink" Target="mailto:scadenas@dian.gov.co" TargetMode="External"/><Relationship Id="rId124" Type="http://schemas.openxmlformats.org/officeDocument/2006/relationships/hyperlink" Target="mailto:Lartunduagap@dian.gov.co" TargetMode="External"/><Relationship Id="rId70" Type="http://schemas.openxmlformats.org/officeDocument/2006/relationships/hyperlink" Target="mailto:dsanchez2@dian.gov.co" TargetMode="External"/><Relationship Id="rId91" Type="http://schemas.openxmlformats.org/officeDocument/2006/relationships/hyperlink" Target="mailto:mardilap@dian.gov.co" TargetMode="External"/><Relationship Id="rId145" Type="http://schemas.openxmlformats.org/officeDocument/2006/relationships/hyperlink" Target="mailto:mosorioa@dian.gov.co" TargetMode="External"/><Relationship Id="rId166" Type="http://schemas.openxmlformats.org/officeDocument/2006/relationships/hyperlink" Target="mailto:dperezv@dian.gov.co" TargetMode="External"/><Relationship Id="rId187" Type="http://schemas.openxmlformats.org/officeDocument/2006/relationships/hyperlink" Target="mailto:Lartunduagap@dian.gov.co" TargetMode="External"/><Relationship Id="rId1" Type="http://schemas.openxmlformats.org/officeDocument/2006/relationships/hyperlink" Target="http://www.dian.gov.co/" TargetMode="External"/><Relationship Id="rId212" Type="http://schemas.openxmlformats.org/officeDocument/2006/relationships/hyperlink" Target="mailto:hmesal@dian.gov.co" TargetMode="External"/><Relationship Id="rId233" Type="http://schemas.openxmlformats.org/officeDocument/2006/relationships/hyperlink" Target="mailto:mfonsecat@dian.gov.co" TargetMode="External"/><Relationship Id="rId28" Type="http://schemas.openxmlformats.org/officeDocument/2006/relationships/hyperlink" Target="mailto:lvalerov@dian.gov.co" TargetMode="External"/><Relationship Id="rId49" Type="http://schemas.openxmlformats.org/officeDocument/2006/relationships/hyperlink" Target="mailto:emancillas@dian.gov.co" TargetMode="External"/><Relationship Id="rId114" Type="http://schemas.openxmlformats.org/officeDocument/2006/relationships/hyperlink" Target="mailto:malzatev@dian.gov.co" TargetMode="External"/><Relationship Id="rId60" Type="http://schemas.openxmlformats.org/officeDocument/2006/relationships/hyperlink" Target="mailto:jmarting@dian.gov.co" TargetMode="External"/><Relationship Id="rId81" Type="http://schemas.openxmlformats.org/officeDocument/2006/relationships/hyperlink" Target="mailto:ccerquerac@dian.gov.co" TargetMode="External"/><Relationship Id="rId135" Type="http://schemas.openxmlformats.org/officeDocument/2006/relationships/hyperlink" Target="mailto:Lartunduagap@dian.gov.co" TargetMode="External"/><Relationship Id="rId156" Type="http://schemas.openxmlformats.org/officeDocument/2006/relationships/hyperlink" Target="mailto:dchaparrom@dian.gov.co" TargetMode="External"/><Relationship Id="rId177" Type="http://schemas.openxmlformats.org/officeDocument/2006/relationships/hyperlink" Target="http://www.colombiacompra.gov.co/clasificador-de-bienes-y-servicios" TargetMode="External"/><Relationship Id="rId198" Type="http://schemas.openxmlformats.org/officeDocument/2006/relationships/hyperlink" Target="mailto:mfonsecat@dian.gov.co" TargetMode="External"/><Relationship Id="rId202" Type="http://schemas.openxmlformats.org/officeDocument/2006/relationships/hyperlink" Target="mailto:jmedinah1@dian.gov.co" TargetMode="External"/><Relationship Id="rId223" Type="http://schemas.openxmlformats.org/officeDocument/2006/relationships/hyperlink" Target="mailto:mfonsecat@dian.gov.co" TargetMode="External"/><Relationship Id="rId244" Type="http://schemas.openxmlformats.org/officeDocument/2006/relationships/hyperlink" Target="mailto:jmedinah1@dian.gov.co" TargetMode="External"/><Relationship Id="rId18" Type="http://schemas.openxmlformats.org/officeDocument/2006/relationships/hyperlink" Target="mailto:lvalerov@dian.gov.co" TargetMode="External"/><Relationship Id="rId39" Type="http://schemas.openxmlformats.org/officeDocument/2006/relationships/hyperlink" Target="mailto:emancillas@dian.gov.co" TargetMode="External"/><Relationship Id="rId50" Type="http://schemas.openxmlformats.org/officeDocument/2006/relationships/hyperlink" Target="mailto:hvasquezv@dian.gov.co" TargetMode="External"/><Relationship Id="rId104" Type="http://schemas.openxmlformats.org/officeDocument/2006/relationships/hyperlink" Target="mailto:scadenas@dian.gov.co" TargetMode="External"/><Relationship Id="rId125" Type="http://schemas.openxmlformats.org/officeDocument/2006/relationships/hyperlink" Target="mailto:Lartunduagap@dian.gov.co" TargetMode="External"/><Relationship Id="rId146" Type="http://schemas.openxmlformats.org/officeDocument/2006/relationships/hyperlink" Target="mailto:mosorioa@dian.gov.co" TargetMode="External"/><Relationship Id="rId167" Type="http://schemas.openxmlformats.org/officeDocument/2006/relationships/hyperlink" Target="mailto:dperezv@dian.gov.co" TargetMode="External"/><Relationship Id="rId188" Type="http://schemas.openxmlformats.org/officeDocument/2006/relationships/hyperlink" Target="mailto:Lartunduagap@dian.gov.co" TargetMode="External"/><Relationship Id="rId71" Type="http://schemas.openxmlformats.org/officeDocument/2006/relationships/hyperlink" Target="mailto:dsanchez2@dian.gov.co" TargetMode="External"/><Relationship Id="rId92" Type="http://schemas.openxmlformats.org/officeDocument/2006/relationships/hyperlink" Target="mailto:mardilap@dian.gov.co" TargetMode="External"/><Relationship Id="rId213" Type="http://schemas.openxmlformats.org/officeDocument/2006/relationships/hyperlink" Target="mailto:hmesal@dian.gov.co" TargetMode="External"/><Relationship Id="rId234" Type="http://schemas.openxmlformats.org/officeDocument/2006/relationships/hyperlink" Target="mailto:mfonsecat@dian.gov.co" TargetMode="External"/><Relationship Id="rId2" Type="http://schemas.openxmlformats.org/officeDocument/2006/relationships/hyperlink" Target="mailto:plancontratacion@dian.gov.co" TargetMode="External"/><Relationship Id="rId29" Type="http://schemas.openxmlformats.org/officeDocument/2006/relationships/hyperlink" Target="mailto:lvalerov@dian.gov.co" TargetMode="External"/><Relationship Id="rId40" Type="http://schemas.openxmlformats.org/officeDocument/2006/relationships/hyperlink" Target="mailto:emancillas@dian.gov.co" TargetMode="External"/><Relationship Id="rId115" Type="http://schemas.openxmlformats.org/officeDocument/2006/relationships/hyperlink" Target="mailto:malzatev@dian.gov.co" TargetMode="External"/><Relationship Id="rId136" Type="http://schemas.openxmlformats.org/officeDocument/2006/relationships/hyperlink" Target="mailto:Lartunduagap@dian.gov.co" TargetMode="External"/><Relationship Id="rId157" Type="http://schemas.openxmlformats.org/officeDocument/2006/relationships/hyperlink" Target="mailto:mcardonac@dian.gov.co" TargetMode="External"/><Relationship Id="rId178" Type="http://schemas.openxmlformats.org/officeDocument/2006/relationships/hyperlink" Target="mailto:malzatev@dian.gov.co" TargetMode="External"/><Relationship Id="rId61" Type="http://schemas.openxmlformats.org/officeDocument/2006/relationships/hyperlink" Target="mailto:arodriguezt@dian.gov.co" TargetMode="External"/><Relationship Id="rId82" Type="http://schemas.openxmlformats.org/officeDocument/2006/relationships/hyperlink" Target="mailto:ccerquerac@dian.gov.co" TargetMode="External"/><Relationship Id="rId199" Type="http://schemas.openxmlformats.org/officeDocument/2006/relationships/hyperlink" Target="mailto:mfonsecat@dian.gov.co" TargetMode="External"/><Relationship Id="rId203" Type="http://schemas.openxmlformats.org/officeDocument/2006/relationships/hyperlink" Target="mailto:chigueram@dian.gov.co" TargetMode="External"/><Relationship Id="rId19" Type="http://schemas.openxmlformats.org/officeDocument/2006/relationships/hyperlink" Target="mailto:lvalerov@dian.gov.co" TargetMode="External"/><Relationship Id="rId224" Type="http://schemas.openxmlformats.org/officeDocument/2006/relationships/hyperlink" Target="mailto:tpenag@dian.gov.co" TargetMode="External"/><Relationship Id="rId245" Type="http://schemas.openxmlformats.org/officeDocument/2006/relationships/hyperlink" Target="mailto:jserranob2@dian.gov.co" TargetMode="External"/><Relationship Id="rId30" Type="http://schemas.openxmlformats.org/officeDocument/2006/relationships/hyperlink" Target="mailto:lvalerov@dian.gov.co" TargetMode="External"/><Relationship Id="rId105" Type="http://schemas.openxmlformats.org/officeDocument/2006/relationships/hyperlink" Target="mailto:scadenas@dian.gov.co" TargetMode="External"/><Relationship Id="rId126" Type="http://schemas.openxmlformats.org/officeDocument/2006/relationships/hyperlink" Target="mailto:Lartunduagap@dian.gov.co" TargetMode="External"/><Relationship Id="rId147" Type="http://schemas.openxmlformats.org/officeDocument/2006/relationships/hyperlink" Target="mailto:mosorioa@dian.gov.co" TargetMode="External"/><Relationship Id="rId168" Type="http://schemas.openxmlformats.org/officeDocument/2006/relationships/hyperlink" Target="mailto:dperezv@dian.gov.co" TargetMode="External"/><Relationship Id="rId51" Type="http://schemas.openxmlformats.org/officeDocument/2006/relationships/hyperlink" Target="mailto:hvasquezv@dian.gov.co" TargetMode="External"/><Relationship Id="rId72" Type="http://schemas.openxmlformats.org/officeDocument/2006/relationships/hyperlink" Target="mailto:dsanchez2@dian.gov.co" TargetMode="External"/><Relationship Id="rId93" Type="http://schemas.openxmlformats.org/officeDocument/2006/relationships/hyperlink" Target="mailto:crugelesr@dian.gov.co" TargetMode="External"/><Relationship Id="rId189" Type="http://schemas.openxmlformats.org/officeDocument/2006/relationships/hyperlink" Target="mailto:Lartunduagap@dian.gov.co" TargetMode="External"/><Relationship Id="rId3" Type="http://schemas.openxmlformats.org/officeDocument/2006/relationships/hyperlink" Target="mailto:malzatev@dian.gov.co" TargetMode="External"/><Relationship Id="rId214" Type="http://schemas.openxmlformats.org/officeDocument/2006/relationships/hyperlink" Target="mailto:hmesal@dian.gov.co" TargetMode="External"/><Relationship Id="rId235" Type="http://schemas.openxmlformats.org/officeDocument/2006/relationships/hyperlink" Target="mailto:mfonsecat@dian.gov.co" TargetMode="External"/><Relationship Id="rId116" Type="http://schemas.openxmlformats.org/officeDocument/2006/relationships/hyperlink" Target="mailto:spelaezl@dian.gov.co" TargetMode="External"/><Relationship Id="rId137" Type="http://schemas.openxmlformats.org/officeDocument/2006/relationships/hyperlink" Target="mailto:Lartunduagap@dian.gov.co" TargetMode="External"/><Relationship Id="rId158" Type="http://schemas.openxmlformats.org/officeDocument/2006/relationships/hyperlink" Target="mailto:mcardonac@dian.gov.co" TargetMode="External"/><Relationship Id="rId20" Type="http://schemas.openxmlformats.org/officeDocument/2006/relationships/hyperlink" Target="mailto:lvalerov@dian.gov.co" TargetMode="External"/><Relationship Id="rId41" Type="http://schemas.openxmlformats.org/officeDocument/2006/relationships/hyperlink" Target="mailto:emancillas@dian.gov.co" TargetMode="External"/><Relationship Id="rId62" Type="http://schemas.openxmlformats.org/officeDocument/2006/relationships/hyperlink" Target="mailto:arodriguezt@dian.gov.co" TargetMode="External"/><Relationship Id="rId83" Type="http://schemas.openxmlformats.org/officeDocument/2006/relationships/hyperlink" Target="mailto:ccerquerac@dian.gov.co" TargetMode="External"/><Relationship Id="rId179" Type="http://schemas.openxmlformats.org/officeDocument/2006/relationships/hyperlink" Target="mailto:malzatev@dian.gov.co" TargetMode="External"/><Relationship Id="rId190" Type="http://schemas.openxmlformats.org/officeDocument/2006/relationships/hyperlink" Target="mailto:jtorresc2@dian.gov.co" TargetMode="External"/><Relationship Id="rId204" Type="http://schemas.openxmlformats.org/officeDocument/2006/relationships/hyperlink" Target="mailto:hmesal@dian.gov.co" TargetMode="External"/><Relationship Id="rId225" Type="http://schemas.openxmlformats.org/officeDocument/2006/relationships/hyperlink" Target="mailto:tpenag@dian.gov.co" TargetMode="External"/><Relationship Id="rId246" Type="http://schemas.openxmlformats.org/officeDocument/2006/relationships/printerSettings" Target="../printerSettings/printerSettings3.bin"/><Relationship Id="rId106" Type="http://schemas.openxmlformats.org/officeDocument/2006/relationships/hyperlink" Target="mailto:omoraa@dian.gov.co" TargetMode="External"/><Relationship Id="rId127" Type="http://schemas.openxmlformats.org/officeDocument/2006/relationships/hyperlink" Target="mailto:Lartunduagap@dian.gov.co" TargetMode="External"/><Relationship Id="rId10" Type="http://schemas.openxmlformats.org/officeDocument/2006/relationships/hyperlink" Target="mailto:lvalerov@dian.gov.co" TargetMode="External"/><Relationship Id="rId31" Type="http://schemas.openxmlformats.org/officeDocument/2006/relationships/hyperlink" Target="mailto:szuluagad@dian.gov.co" TargetMode="External"/><Relationship Id="rId52" Type="http://schemas.openxmlformats.org/officeDocument/2006/relationships/hyperlink" Target="mailto:hvasquezv@dian.gov.co" TargetMode="External"/><Relationship Id="rId73" Type="http://schemas.openxmlformats.org/officeDocument/2006/relationships/hyperlink" Target="mailto:dsanchez2@dian.gov.co" TargetMode="External"/><Relationship Id="rId94" Type="http://schemas.openxmlformats.org/officeDocument/2006/relationships/hyperlink" Target="mailto:jserranob2@dian.gov.co" TargetMode="External"/><Relationship Id="rId148" Type="http://schemas.openxmlformats.org/officeDocument/2006/relationships/hyperlink" Target="mailto:mosorioa@dian.gov.co" TargetMode="External"/><Relationship Id="rId169" Type="http://schemas.openxmlformats.org/officeDocument/2006/relationships/hyperlink" Target="mailto:dperezv@dian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8A0F3-8507-4138-AD21-B62C7A6E9E98}">
  <sheetPr filterMode="1">
    <tabColor theme="4" tint="0.79998168889431442"/>
  </sheetPr>
  <dimension ref="A1:BJ536"/>
  <sheetViews>
    <sheetView topLeftCell="A15" zoomScaleNormal="100" workbookViewId="0">
      <selection activeCell="G90" sqref="G90"/>
    </sheetView>
  </sheetViews>
  <sheetFormatPr baseColWidth="10" defaultColWidth="11.42578125" defaultRowHeight="15" x14ac:dyDescent="0.25"/>
  <cols>
    <col min="1" max="1" width="7.28515625" style="29" customWidth="1"/>
    <col min="2" max="2" width="12.28515625" style="6" customWidth="1"/>
    <col min="3" max="3" width="26.140625" style="6" customWidth="1"/>
    <col min="4" max="4" width="9.28515625" style="30" customWidth="1"/>
    <col min="5" max="5" width="7.7109375" style="29" customWidth="1"/>
    <col min="6" max="6" width="17.7109375" style="6" customWidth="1"/>
    <col min="7" max="7" width="8.140625" style="29" customWidth="1"/>
    <col min="8" max="8" width="20.28515625" style="155" customWidth="1"/>
    <col min="9" max="9" width="20.85546875" style="155" customWidth="1"/>
    <col min="10" max="10" width="4.7109375" style="29" customWidth="1"/>
    <col min="11" max="11" width="7.7109375" style="6" customWidth="1"/>
    <col min="12" max="12" width="17.28515625" style="155" customWidth="1"/>
    <col min="13" max="13" width="60.42578125" style="6" customWidth="1"/>
    <col min="14" max="14" width="18.85546875" style="6" customWidth="1"/>
    <col min="15" max="16" width="11.42578125" style="6" customWidth="1"/>
    <col min="17" max="17" width="54.5703125" style="30" customWidth="1"/>
    <col min="18" max="18" width="47.7109375" style="30" customWidth="1"/>
    <col min="19" max="19" width="11.42578125" style="29" customWidth="1"/>
    <col min="20" max="20" width="34.5703125" style="6" customWidth="1"/>
    <col min="21" max="21" width="21.140625" style="6" customWidth="1"/>
    <col min="22" max="22" width="23.28515625" style="30" customWidth="1"/>
    <col min="23" max="23" width="25.5703125" style="6" customWidth="1"/>
    <col min="24" max="24" width="13.7109375" style="6" customWidth="1"/>
    <col min="25" max="25" width="10" style="6" customWidth="1"/>
    <col min="26" max="29" width="11.85546875" style="29" customWidth="1"/>
    <col min="30" max="30" width="8.28515625" style="30" customWidth="1"/>
    <col min="31" max="31" width="6.28515625" style="30" customWidth="1"/>
    <col min="32" max="32" width="8.85546875" style="30" customWidth="1"/>
    <col min="33" max="33" width="26" style="7" customWidth="1"/>
    <col min="34" max="35" width="17.42578125" style="8" customWidth="1"/>
    <col min="36" max="16384" width="11.42578125" style="30"/>
  </cols>
  <sheetData>
    <row r="1" spans="1:35" s="5" customFormat="1" ht="15" customHeight="1" x14ac:dyDescent="0.25">
      <c r="A1" s="220"/>
      <c r="B1" s="221"/>
      <c r="C1" s="226" t="s">
        <v>0</v>
      </c>
      <c r="D1" s="227" t="s">
        <v>1</v>
      </c>
      <c r="E1" s="228"/>
      <c r="F1" s="229"/>
      <c r="G1" s="1"/>
      <c r="H1" s="2"/>
      <c r="I1" s="2"/>
      <c r="J1" s="1"/>
      <c r="K1" s="3"/>
      <c r="L1" s="2"/>
      <c r="M1" s="4"/>
      <c r="N1" s="3"/>
      <c r="O1" s="3"/>
      <c r="P1" s="3"/>
      <c r="Q1" s="1"/>
      <c r="R1" s="1"/>
      <c r="S1" s="1"/>
      <c r="T1" s="3"/>
      <c r="U1" s="3"/>
      <c r="W1" s="3"/>
      <c r="X1" s="3"/>
      <c r="Y1" s="6"/>
      <c r="Z1" s="1"/>
      <c r="AA1" s="1"/>
      <c r="AB1" s="1"/>
      <c r="AC1" s="1"/>
      <c r="AG1" s="7"/>
      <c r="AH1" s="8"/>
      <c r="AI1" s="8"/>
    </row>
    <row r="2" spans="1:35" s="5" customFormat="1" ht="15" customHeight="1" x14ac:dyDescent="0.25">
      <c r="A2" s="222"/>
      <c r="B2" s="223"/>
      <c r="C2" s="226"/>
      <c r="D2" s="230"/>
      <c r="E2" s="231"/>
      <c r="F2" s="232"/>
      <c r="G2" s="1"/>
      <c r="H2" s="2"/>
      <c r="I2" s="2"/>
      <c r="J2" s="1"/>
      <c r="K2" s="3"/>
      <c r="L2" s="9"/>
      <c r="M2" s="6"/>
      <c r="N2" s="3"/>
      <c r="O2" s="3"/>
      <c r="P2" s="3"/>
      <c r="Q2" s="1"/>
      <c r="R2" s="1"/>
      <c r="S2" s="1"/>
      <c r="T2" s="3"/>
      <c r="U2" s="3"/>
      <c r="W2" s="3"/>
      <c r="X2" s="3"/>
      <c r="Y2" s="6"/>
      <c r="Z2" s="1"/>
      <c r="AA2" s="1"/>
      <c r="AB2" s="1"/>
      <c r="AC2" s="1"/>
      <c r="AG2" s="7"/>
      <c r="AH2" s="8"/>
      <c r="AI2" s="8"/>
    </row>
    <row r="3" spans="1:35" s="5" customFormat="1" ht="18.75" customHeight="1" x14ac:dyDescent="0.25">
      <c r="A3" s="224"/>
      <c r="B3" s="225"/>
      <c r="C3" s="226"/>
      <c r="D3" s="233"/>
      <c r="E3" s="234"/>
      <c r="F3" s="235"/>
      <c r="G3" s="1"/>
      <c r="H3" s="2"/>
      <c r="I3" s="2"/>
      <c r="J3" s="1"/>
      <c r="K3" s="3"/>
      <c r="L3" s="9"/>
      <c r="M3" s="6"/>
      <c r="N3" s="3"/>
      <c r="O3" s="3"/>
      <c r="P3" s="3"/>
      <c r="Q3" s="1"/>
      <c r="R3" s="1"/>
      <c r="S3" s="1"/>
      <c r="T3" s="3"/>
      <c r="U3" s="3"/>
      <c r="W3" s="3"/>
      <c r="X3" s="3"/>
      <c r="Y3" s="6"/>
      <c r="Z3" s="1"/>
      <c r="AA3" s="1"/>
      <c r="AB3" s="1"/>
      <c r="AC3" s="1"/>
      <c r="AG3" s="7"/>
      <c r="AH3" s="8"/>
      <c r="AI3" s="8"/>
    </row>
    <row r="4" spans="1:35" s="5" customFormat="1" ht="18.75" customHeight="1" x14ac:dyDescent="0.25">
      <c r="A4" s="236" t="s">
        <v>2</v>
      </c>
      <c r="B4" s="236"/>
      <c r="C4" s="236"/>
      <c r="D4" s="237" t="s">
        <v>3</v>
      </c>
      <c r="E4" s="237"/>
      <c r="F4" s="237"/>
      <c r="G4" s="1"/>
      <c r="H4" s="2"/>
      <c r="I4" s="2"/>
      <c r="J4" s="1"/>
      <c r="K4" s="3"/>
      <c r="L4" s="9"/>
      <c r="M4" s="6"/>
      <c r="N4" s="3"/>
      <c r="O4" s="3"/>
      <c r="P4" s="3"/>
      <c r="Q4" s="1"/>
      <c r="R4" s="1"/>
      <c r="S4" s="1"/>
      <c r="T4" s="3"/>
      <c r="U4" s="3"/>
      <c r="W4" s="3"/>
      <c r="X4" s="3"/>
      <c r="Y4" s="6"/>
      <c r="Z4" s="1"/>
      <c r="AA4" s="1"/>
      <c r="AB4" s="1"/>
      <c r="AC4" s="1"/>
      <c r="AG4" s="7"/>
      <c r="AH4" s="8"/>
      <c r="AI4" s="8"/>
    </row>
    <row r="5" spans="1:35" s="5" customFormat="1" ht="18.75" customHeight="1" x14ac:dyDescent="0.25">
      <c r="A5" s="10"/>
      <c r="B5" s="11"/>
      <c r="C5" s="12"/>
      <c r="F5" s="3"/>
      <c r="G5" s="1"/>
      <c r="H5" s="2"/>
      <c r="I5" s="2"/>
      <c r="J5" s="1"/>
      <c r="K5" s="3"/>
      <c r="L5" s="9"/>
      <c r="M5" s="6"/>
      <c r="N5" s="3"/>
      <c r="O5" s="3"/>
      <c r="P5" s="3"/>
      <c r="Q5" s="1"/>
      <c r="R5" s="1"/>
      <c r="S5" s="1"/>
      <c r="T5" s="3"/>
      <c r="U5" s="3"/>
      <c r="W5" s="3"/>
      <c r="X5" s="3"/>
      <c r="Y5" s="6"/>
      <c r="Z5" s="1"/>
      <c r="AA5" s="1"/>
      <c r="AB5" s="1"/>
      <c r="AC5" s="1"/>
      <c r="AG5" s="7"/>
      <c r="AH5" s="8"/>
      <c r="AI5" s="8"/>
    </row>
    <row r="6" spans="1:35" s="5" customFormat="1" ht="13.5" customHeight="1" thickBot="1" x14ac:dyDescent="0.3">
      <c r="A6" s="1"/>
      <c r="B6" s="3"/>
      <c r="C6" s="3"/>
      <c r="E6" s="1"/>
      <c r="F6" s="3"/>
      <c r="G6" s="1"/>
      <c r="H6" s="2"/>
      <c r="I6" s="2"/>
      <c r="J6" s="1"/>
      <c r="K6" s="3"/>
      <c r="L6" s="2"/>
      <c r="M6" s="3"/>
      <c r="N6" s="3"/>
      <c r="O6" s="3"/>
      <c r="P6" s="3"/>
      <c r="Q6" s="1"/>
      <c r="R6" s="1"/>
      <c r="S6" s="1"/>
      <c r="T6" s="3"/>
      <c r="U6" s="3"/>
      <c r="W6" s="3"/>
      <c r="X6" s="3"/>
      <c r="Y6" s="6"/>
      <c r="Z6" s="1"/>
      <c r="AA6" s="1"/>
      <c r="AB6" s="1"/>
      <c r="AC6" s="1"/>
      <c r="AG6" s="7"/>
      <c r="AH6" s="8"/>
      <c r="AI6" s="8"/>
    </row>
    <row r="7" spans="1:35" s="5" customFormat="1" ht="15.75" customHeight="1" x14ac:dyDescent="0.25">
      <c r="A7" s="211" t="s">
        <v>4</v>
      </c>
      <c r="B7" s="212"/>
      <c r="C7" s="212"/>
      <c r="D7" s="213" t="s">
        <v>5</v>
      </c>
      <c r="E7" s="213"/>
      <c r="F7" s="213"/>
      <c r="G7" s="214"/>
      <c r="H7" s="215"/>
      <c r="I7" s="2"/>
      <c r="J7" s="1"/>
      <c r="K7" s="3"/>
      <c r="L7" s="2"/>
      <c r="M7" s="3"/>
      <c r="N7" s="3"/>
      <c r="O7" s="3"/>
      <c r="P7" s="3"/>
      <c r="Q7" s="1"/>
      <c r="R7" s="1"/>
      <c r="S7" s="1"/>
      <c r="T7" s="3"/>
      <c r="U7" s="3"/>
      <c r="W7" s="3"/>
      <c r="X7" s="3"/>
      <c r="Y7" s="6"/>
      <c r="Z7" s="1"/>
      <c r="AA7" s="1"/>
      <c r="AB7" s="1"/>
      <c r="AC7" s="1"/>
      <c r="AG7" s="7"/>
      <c r="AH7" s="8"/>
      <c r="AI7" s="8"/>
    </row>
    <row r="8" spans="1:35" s="5" customFormat="1" ht="33.75" customHeight="1" x14ac:dyDescent="0.25">
      <c r="A8" s="219" t="s">
        <v>6</v>
      </c>
      <c r="B8" s="216"/>
      <c r="C8" s="13" t="s">
        <v>7</v>
      </c>
      <c r="D8" s="216"/>
      <c r="E8" s="216"/>
      <c r="F8" s="216"/>
      <c r="G8" s="217"/>
      <c r="H8" s="218"/>
      <c r="I8" s="2"/>
      <c r="J8" s="14"/>
      <c r="K8" s="3"/>
      <c r="L8" s="2"/>
      <c r="M8" s="3"/>
      <c r="N8" s="3"/>
      <c r="O8" s="3"/>
      <c r="P8" s="3"/>
      <c r="Q8" s="1"/>
      <c r="R8" s="1"/>
      <c r="S8" s="1"/>
      <c r="T8" s="3"/>
      <c r="U8" s="3"/>
      <c r="W8" s="3"/>
      <c r="X8" s="3"/>
      <c r="Y8" s="6"/>
      <c r="Z8" s="1"/>
      <c r="AA8" s="1"/>
      <c r="AB8" s="1"/>
      <c r="AC8" s="1"/>
      <c r="AG8" s="7"/>
      <c r="AH8" s="8"/>
      <c r="AI8" s="8"/>
    </row>
    <row r="9" spans="1:35" s="5" customFormat="1" ht="15" customHeight="1" x14ac:dyDescent="0.25">
      <c r="A9" s="219" t="s">
        <v>8</v>
      </c>
      <c r="B9" s="216"/>
      <c r="C9" s="13" t="s">
        <v>9</v>
      </c>
      <c r="D9" s="216"/>
      <c r="E9" s="216"/>
      <c r="F9" s="216"/>
      <c r="G9" s="217"/>
      <c r="H9" s="218"/>
      <c r="I9" s="2"/>
      <c r="J9" s="1"/>
      <c r="K9" s="3"/>
      <c r="L9" s="2"/>
      <c r="M9" s="3"/>
      <c r="N9" s="3"/>
      <c r="O9" s="3"/>
      <c r="P9" s="3"/>
      <c r="Q9" s="1"/>
      <c r="R9" s="1"/>
      <c r="S9" s="1"/>
      <c r="T9" s="3"/>
      <c r="U9" s="3"/>
      <c r="W9" s="3"/>
      <c r="X9" s="3"/>
      <c r="Y9" s="6"/>
      <c r="Z9" s="1"/>
      <c r="AA9" s="1"/>
      <c r="AB9" s="1"/>
      <c r="AC9" s="1"/>
      <c r="AG9" s="7"/>
      <c r="AH9" s="8"/>
      <c r="AI9" s="8"/>
    </row>
    <row r="10" spans="1:35" s="5" customFormat="1" ht="15" customHeight="1" x14ac:dyDescent="0.25">
      <c r="A10" s="219" t="s">
        <v>10</v>
      </c>
      <c r="B10" s="216"/>
      <c r="C10" s="13" t="s">
        <v>11</v>
      </c>
      <c r="D10" s="216"/>
      <c r="E10" s="216"/>
      <c r="F10" s="216"/>
      <c r="G10" s="217"/>
      <c r="H10" s="218"/>
      <c r="I10" s="2"/>
      <c r="J10" s="1"/>
      <c r="K10" s="3"/>
      <c r="L10" s="2"/>
      <c r="M10" s="3"/>
      <c r="N10" s="3"/>
      <c r="O10" s="3"/>
      <c r="P10" s="3"/>
      <c r="Q10" s="1"/>
      <c r="R10" s="1"/>
      <c r="S10" s="1"/>
      <c r="T10" s="3"/>
      <c r="U10" s="3"/>
      <c r="W10" s="3"/>
      <c r="X10" s="3"/>
      <c r="Y10" s="6"/>
      <c r="Z10" s="1"/>
      <c r="AA10" s="1"/>
      <c r="AB10" s="1"/>
      <c r="AC10" s="1"/>
      <c r="AG10" s="7"/>
      <c r="AH10" s="8"/>
      <c r="AI10" s="8"/>
    </row>
    <row r="11" spans="1:35" s="5" customFormat="1" ht="15" customHeight="1" x14ac:dyDescent="0.25">
      <c r="A11" s="219" t="s">
        <v>12</v>
      </c>
      <c r="B11" s="216"/>
      <c r="C11" s="15" t="s">
        <v>13</v>
      </c>
      <c r="D11" s="216"/>
      <c r="E11" s="216"/>
      <c r="F11" s="216"/>
      <c r="G11" s="217"/>
      <c r="H11" s="218"/>
      <c r="I11" s="2"/>
      <c r="J11" s="1"/>
      <c r="K11" s="3"/>
      <c r="L11" s="2"/>
      <c r="M11" s="3"/>
      <c r="N11" s="3"/>
      <c r="O11" s="3"/>
      <c r="P11" s="3"/>
      <c r="Q11" s="1"/>
      <c r="R11" s="1"/>
      <c r="S11" s="1"/>
      <c r="T11" s="3"/>
      <c r="U11" s="3"/>
      <c r="W11" s="3"/>
      <c r="X11" s="3"/>
      <c r="Y11" s="6"/>
      <c r="Z11" s="1"/>
      <c r="AA11" s="1"/>
      <c r="AB11" s="1"/>
      <c r="AC11" s="1"/>
      <c r="AG11" s="7"/>
      <c r="AH11" s="8"/>
      <c r="AI11" s="8"/>
    </row>
    <row r="12" spans="1:35" s="5" customFormat="1" ht="45.75" customHeight="1" x14ac:dyDescent="0.25">
      <c r="A12" s="219" t="s">
        <v>14</v>
      </c>
      <c r="B12" s="216"/>
      <c r="C12" s="16" t="s">
        <v>15</v>
      </c>
      <c r="D12" s="216"/>
      <c r="E12" s="216"/>
      <c r="F12" s="216"/>
      <c r="G12" s="217"/>
      <c r="H12" s="218"/>
      <c r="I12" s="2"/>
      <c r="J12" s="1"/>
      <c r="K12" s="3"/>
      <c r="L12" s="2"/>
      <c r="M12" s="3"/>
      <c r="N12" s="3"/>
      <c r="O12" s="3"/>
      <c r="P12" s="3"/>
      <c r="Q12" s="1"/>
      <c r="R12" s="1"/>
      <c r="S12" s="1"/>
      <c r="T12" s="3"/>
      <c r="U12" s="3"/>
      <c r="W12" s="3"/>
      <c r="X12" s="3"/>
      <c r="Y12" s="6"/>
      <c r="Z12" s="1"/>
      <c r="AA12" s="1"/>
      <c r="AB12" s="1"/>
      <c r="AC12" s="1"/>
      <c r="AG12" s="7"/>
      <c r="AH12" s="8"/>
      <c r="AI12" s="8"/>
    </row>
    <row r="13" spans="1:35" s="5" customFormat="1" ht="50.25" customHeight="1" x14ac:dyDescent="0.25">
      <c r="A13" s="219" t="s">
        <v>16</v>
      </c>
      <c r="B13" s="216"/>
      <c r="C13" s="16" t="s">
        <v>15</v>
      </c>
      <c r="D13" s="243" t="s">
        <v>17</v>
      </c>
      <c r="E13" s="243"/>
      <c r="F13" s="243"/>
      <c r="G13" s="217"/>
      <c r="H13" s="244"/>
      <c r="I13" s="2"/>
      <c r="J13" s="1"/>
      <c r="K13" s="3"/>
      <c r="L13" s="2"/>
      <c r="M13" s="3"/>
      <c r="N13" s="3"/>
      <c r="O13" s="3"/>
      <c r="P13" s="3"/>
      <c r="Q13" s="1"/>
      <c r="R13" s="1"/>
      <c r="S13" s="1"/>
      <c r="T13" s="3"/>
      <c r="U13" s="3"/>
      <c r="W13" s="3"/>
      <c r="X13" s="3"/>
      <c r="Y13" s="6"/>
      <c r="Z13" s="1"/>
      <c r="AA13" s="1"/>
      <c r="AB13" s="1"/>
      <c r="AC13" s="1"/>
      <c r="AG13" s="7"/>
      <c r="AH13" s="8"/>
      <c r="AI13" s="8"/>
    </row>
    <row r="14" spans="1:35" s="5" customFormat="1" ht="30" customHeight="1" x14ac:dyDescent="0.25">
      <c r="A14" s="219" t="s">
        <v>18</v>
      </c>
      <c r="B14" s="216"/>
      <c r="C14" s="13"/>
      <c r="D14" s="243"/>
      <c r="E14" s="243"/>
      <c r="F14" s="243"/>
      <c r="G14" s="217"/>
      <c r="H14" s="244"/>
      <c r="I14" s="2"/>
      <c r="J14" s="1"/>
      <c r="K14" s="3"/>
      <c r="L14" s="2"/>
      <c r="M14" s="3"/>
      <c r="N14" s="3"/>
      <c r="O14" s="3"/>
      <c r="P14" s="3"/>
      <c r="Q14" s="1"/>
      <c r="R14" s="1"/>
      <c r="S14" s="1"/>
      <c r="T14" s="3"/>
      <c r="U14" s="3"/>
      <c r="W14" s="3"/>
      <c r="X14" s="3"/>
      <c r="Y14" s="6"/>
      <c r="Z14" s="1"/>
      <c r="AA14" s="1"/>
      <c r="AB14" s="1"/>
      <c r="AC14" s="1"/>
      <c r="AG14" s="7"/>
      <c r="AH14" s="8"/>
      <c r="AI14" s="8"/>
    </row>
    <row r="15" spans="1:35" s="5" customFormat="1" ht="20.25" customHeight="1" x14ac:dyDescent="0.25">
      <c r="A15" s="219" t="s">
        <v>19</v>
      </c>
      <c r="B15" s="216"/>
      <c r="C15" s="17" t="s">
        <v>20</v>
      </c>
      <c r="D15" s="243"/>
      <c r="E15" s="243"/>
      <c r="F15" s="243"/>
      <c r="G15" s="217"/>
      <c r="H15" s="244"/>
      <c r="I15" s="2"/>
      <c r="J15" s="1"/>
      <c r="K15" s="3"/>
      <c r="L15" s="2"/>
      <c r="M15" s="3"/>
      <c r="N15" s="3"/>
      <c r="O15" s="3"/>
      <c r="P15" s="3"/>
      <c r="Q15" s="1"/>
      <c r="R15" s="1"/>
      <c r="S15" s="1"/>
      <c r="T15" s="3"/>
      <c r="U15" s="3"/>
      <c r="W15" s="3"/>
      <c r="X15" s="3"/>
      <c r="Y15" s="6"/>
      <c r="Z15" s="1"/>
      <c r="AA15" s="1"/>
      <c r="AB15" s="1"/>
      <c r="AC15" s="1"/>
      <c r="AG15" s="7"/>
      <c r="AH15" s="8"/>
      <c r="AI15" s="8"/>
    </row>
    <row r="16" spans="1:35" s="5" customFormat="1" ht="15" customHeight="1" x14ac:dyDescent="0.25">
      <c r="A16" s="219" t="s">
        <v>21</v>
      </c>
      <c r="B16" s="216"/>
      <c r="C16" s="160">
        <f>SUM(I25:I533)</f>
        <v>145534436767</v>
      </c>
      <c r="D16" s="243"/>
      <c r="E16" s="243"/>
      <c r="F16" s="243"/>
      <c r="G16" s="217"/>
      <c r="H16" s="244"/>
      <c r="I16" s="2"/>
      <c r="J16" s="1"/>
      <c r="K16" s="3"/>
      <c r="L16" s="2"/>
      <c r="M16" s="3"/>
      <c r="N16" s="3"/>
      <c r="O16" s="3"/>
      <c r="P16" s="3"/>
      <c r="Q16" s="1"/>
      <c r="R16" s="1"/>
      <c r="S16" s="1"/>
      <c r="T16" s="3"/>
      <c r="U16" s="3"/>
      <c r="W16" s="3"/>
      <c r="X16" s="3"/>
      <c r="Y16" s="6"/>
      <c r="Z16" s="1"/>
      <c r="AA16" s="1"/>
      <c r="AB16" s="1"/>
      <c r="AC16" s="1"/>
      <c r="AG16" s="7"/>
      <c r="AH16" s="8"/>
      <c r="AI16" s="8"/>
    </row>
    <row r="17" spans="1:35" s="5" customFormat="1" ht="26.25" customHeight="1" x14ac:dyDescent="0.25">
      <c r="A17" s="245" t="s">
        <v>22</v>
      </c>
      <c r="B17" s="246"/>
      <c r="C17" s="18">
        <v>1300000000</v>
      </c>
      <c r="D17" s="243"/>
      <c r="E17" s="243"/>
      <c r="F17" s="243"/>
      <c r="G17" s="217"/>
      <c r="H17" s="244"/>
      <c r="I17" s="2"/>
      <c r="J17" s="1"/>
      <c r="K17" s="3"/>
      <c r="L17" s="2"/>
      <c r="M17" s="3"/>
      <c r="N17" s="3"/>
      <c r="O17" s="3"/>
      <c r="P17" s="3"/>
      <c r="Q17" s="1"/>
      <c r="R17" s="1"/>
      <c r="S17" s="1"/>
      <c r="T17" s="3"/>
      <c r="U17" s="3"/>
      <c r="W17" s="3"/>
      <c r="X17" s="3"/>
      <c r="Y17" s="6"/>
      <c r="Z17" s="1"/>
      <c r="AA17" s="1"/>
      <c r="AB17" s="1"/>
      <c r="AC17" s="1"/>
      <c r="AG17" s="7"/>
      <c r="AH17" s="8"/>
      <c r="AI17" s="8"/>
    </row>
    <row r="18" spans="1:35" s="5" customFormat="1" ht="23.25" customHeight="1" x14ac:dyDescent="0.25">
      <c r="A18" s="245" t="s">
        <v>23</v>
      </c>
      <c r="B18" s="246"/>
      <c r="C18" s="18">
        <v>130000000</v>
      </c>
      <c r="D18" s="243"/>
      <c r="E18" s="243"/>
      <c r="F18" s="243"/>
      <c r="G18" s="217"/>
      <c r="H18" s="244"/>
      <c r="I18" s="2"/>
      <c r="J18" s="1"/>
      <c r="K18" s="3"/>
      <c r="L18" s="2"/>
      <c r="M18" s="3"/>
      <c r="N18" s="3"/>
      <c r="O18" s="3"/>
      <c r="P18" s="3"/>
      <c r="Q18" s="1"/>
      <c r="R18" s="1"/>
      <c r="S18" s="1"/>
      <c r="T18" s="3"/>
      <c r="U18" s="3"/>
      <c r="W18" s="3"/>
      <c r="X18" s="3"/>
      <c r="Y18" s="6"/>
      <c r="Z18" s="1"/>
      <c r="AA18" s="1"/>
      <c r="AB18" s="1"/>
      <c r="AC18" s="1"/>
      <c r="AG18" s="7"/>
      <c r="AH18" s="8"/>
      <c r="AI18" s="8"/>
    </row>
    <row r="19" spans="1:35" s="5" customFormat="1" ht="30" customHeight="1" x14ac:dyDescent="0.25">
      <c r="A19" s="219" t="s">
        <v>24</v>
      </c>
      <c r="B19" s="216"/>
      <c r="C19" s="19">
        <v>45302</v>
      </c>
      <c r="D19" s="243"/>
      <c r="E19" s="243"/>
      <c r="F19" s="243"/>
      <c r="G19" s="217"/>
      <c r="H19" s="244"/>
      <c r="I19" s="2"/>
      <c r="J19" s="1"/>
      <c r="K19" s="3"/>
      <c r="L19" s="2"/>
      <c r="M19" s="3"/>
      <c r="N19" s="3"/>
      <c r="O19" s="3"/>
      <c r="P19" s="3"/>
      <c r="Q19" s="1"/>
      <c r="R19" s="1"/>
      <c r="S19" s="1"/>
      <c r="T19" s="3"/>
      <c r="U19" s="3"/>
      <c r="W19" s="3"/>
      <c r="X19" s="3"/>
      <c r="Y19" s="6"/>
      <c r="Z19" s="1"/>
      <c r="AA19" s="1"/>
      <c r="AB19" s="1"/>
      <c r="AC19" s="1"/>
      <c r="AG19" s="7"/>
      <c r="AH19" s="8"/>
      <c r="AI19" s="8"/>
    </row>
    <row r="20" spans="1:35" s="5" customFormat="1" ht="15" customHeight="1" x14ac:dyDescent="0.25">
      <c r="A20" s="20"/>
      <c r="B20" s="238" t="s">
        <v>25</v>
      </c>
      <c r="C20" s="238"/>
      <c r="D20" s="238"/>
      <c r="E20" s="238"/>
      <c r="F20" s="238"/>
      <c r="G20" s="239"/>
      <c r="H20" s="240"/>
      <c r="I20" s="2"/>
      <c r="J20" s="1"/>
      <c r="K20" s="3"/>
      <c r="L20" s="2"/>
      <c r="M20" s="3"/>
      <c r="N20" s="3"/>
      <c r="O20" s="3"/>
      <c r="P20" s="3"/>
      <c r="Q20" s="1"/>
      <c r="R20" s="1"/>
      <c r="S20" s="1"/>
      <c r="T20" s="3"/>
      <c r="U20" s="3"/>
      <c r="W20" s="6"/>
      <c r="X20" s="3"/>
      <c r="Y20" s="3"/>
      <c r="Z20" s="1"/>
      <c r="AA20" s="1"/>
      <c r="AB20" s="1"/>
      <c r="AC20" s="1"/>
      <c r="AG20" s="7"/>
      <c r="AH20" s="8"/>
      <c r="AI20" s="8"/>
    </row>
    <row r="21" spans="1:35" s="5" customFormat="1" ht="15" customHeight="1" x14ac:dyDescent="0.25">
      <c r="A21" s="21"/>
      <c r="B21" s="238" t="s">
        <v>26</v>
      </c>
      <c r="C21" s="238"/>
      <c r="D21" s="238"/>
      <c r="E21" s="238"/>
      <c r="F21" s="238"/>
      <c r="G21" s="239"/>
      <c r="H21" s="240"/>
      <c r="I21" s="2"/>
      <c r="J21" s="1"/>
      <c r="K21" s="3"/>
      <c r="L21" s="2"/>
      <c r="M21" s="3"/>
      <c r="N21" s="3"/>
      <c r="O21" s="3"/>
      <c r="P21" s="3"/>
      <c r="Q21" s="1"/>
      <c r="R21" s="1"/>
      <c r="S21" s="1"/>
      <c r="T21" s="3"/>
      <c r="U21" s="3"/>
      <c r="W21" s="6"/>
      <c r="X21" s="3"/>
      <c r="Y21" s="3"/>
      <c r="Z21" s="1"/>
      <c r="AA21" s="1"/>
      <c r="AB21" s="1"/>
      <c r="AC21" s="1"/>
      <c r="AG21" s="7"/>
      <c r="AH21" s="8"/>
      <c r="AI21" s="8"/>
    </row>
    <row r="22" spans="1:35" s="5" customFormat="1" ht="15" customHeight="1" x14ac:dyDescent="0.25">
      <c r="A22" s="22"/>
      <c r="B22" s="241" t="s">
        <v>27</v>
      </c>
      <c r="C22" s="238"/>
      <c r="D22" s="238"/>
      <c r="E22" s="238"/>
      <c r="F22" s="238"/>
      <c r="G22" s="239"/>
      <c r="H22" s="240"/>
      <c r="I22" s="2"/>
      <c r="J22" s="1"/>
      <c r="K22" s="3"/>
      <c r="L22" s="2"/>
      <c r="M22" s="3"/>
      <c r="N22" s="3"/>
      <c r="O22" s="3"/>
      <c r="P22" s="3"/>
      <c r="Q22" s="1"/>
      <c r="R22" s="1"/>
      <c r="S22" s="1"/>
      <c r="T22" s="3"/>
      <c r="U22" s="3"/>
      <c r="W22" s="6"/>
      <c r="X22" s="3"/>
      <c r="Y22" s="3"/>
      <c r="Z22" s="1"/>
      <c r="AA22" s="1"/>
      <c r="AB22" s="1"/>
      <c r="AC22" s="1"/>
      <c r="AG22" s="7"/>
      <c r="AH22" s="8"/>
      <c r="AI22" s="8"/>
    </row>
    <row r="23" spans="1:35" ht="11.25" customHeight="1" thickBot="1" x14ac:dyDescent="0.3">
      <c r="A23" s="23"/>
      <c r="B23" s="24"/>
      <c r="C23" s="24"/>
      <c r="D23" s="25"/>
      <c r="E23" s="26"/>
      <c r="F23" s="24"/>
      <c r="G23" s="26"/>
      <c r="H23" s="27"/>
      <c r="I23" s="28"/>
      <c r="L23" s="2"/>
    </row>
    <row r="24" spans="1:35" ht="17.25" customHeight="1" thickBot="1" x14ac:dyDescent="0.3">
      <c r="A24" s="242" t="s">
        <v>28</v>
      </c>
      <c r="B24" s="242"/>
      <c r="C24" s="242"/>
      <c r="D24" s="242"/>
      <c r="E24" s="242"/>
      <c r="F24" s="31"/>
      <c r="G24" s="31"/>
      <c r="H24" s="31"/>
      <c r="I24" s="32">
        <v>45302</v>
      </c>
      <c r="J24" s="31"/>
      <c r="K24" s="31"/>
      <c r="L24" s="33"/>
    </row>
    <row r="25" spans="1:35" s="45" customFormat="1" ht="60.75" customHeight="1" x14ac:dyDescent="0.25">
      <c r="A25" s="34" t="s">
        <v>29</v>
      </c>
      <c r="B25" s="35" t="s">
        <v>30</v>
      </c>
      <c r="C25" s="36" t="s">
        <v>31</v>
      </c>
      <c r="D25" s="37" t="s">
        <v>32</v>
      </c>
      <c r="E25" s="37" t="s">
        <v>33</v>
      </c>
      <c r="F25" s="36" t="s">
        <v>34</v>
      </c>
      <c r="G25" s="38" t="s">
        <v>35</v>
      </c>
      <c r="H25" s="39" t="s">
        <v>36</v>
      </c>
      <c r="I25" s="39" t="s">
        <v>37</v>
      </c>
      <c r="J25" s="37" t="s">
        <v>38</v>
      </c>
      <c r="K25" s="40" t="s">
        <v>39</v>
      </c>
      <c r="L25" s="41" t="s">
        <v>40</v>
      </c>
      <c r="M25" s="42" t="s">
        <v>41</v>
      </c>
      <c r="N25" s="42" t="s">
        <v>42</v>
      </c>
      <c r="O25" s="42" t="s">
        <v>43</v>
      </c>
      <c r="P25" s="42" t="s">
        <v>44</v>
      </c>
      <c r="Q25" s="42" t="s">
        <v>45</v>
      </c>
      <c r="R25" s="42" t="s">
        <v>46</v>
      </c>
      <c r="S25" s="42" t="s">
        <v>47</v>
      </c>
      <c r="T25" s="38" t="s">
        <v>48</v>
      </c>
      <c r="U25" s="38" t="s">
        <v>49</v>
      </c>
      <c r="V25" s="38" t="s">
        <v>50</v>
      </c>
      <c r="W25" s="38" t="s">
        <v>51</v>
      </c>
      <c r="X25" s="42" t="s">
        <v>52</v>
      </c>
      <c r="Y25" s="42" t="s">
        <v>53</v>
      </c>
      <c r="Z25" s="42" t="s">
        <v>54</v>
      </c>
      <c r="AA25" s="42" t="s">
        <v>55</v>
      </c>
      <c r="AB25" s="42" t="s">
        <v>56</v>
      </c>
      <c r="AC25" s="42" t="s">
        <v>57</v>
      </c>
      <c r="AD25" s="42" t="s">
        <v>58</v>
      </c>
      <c r="AE25" s="42" t="s">
        <v>59</v>
      </c>
      <c r="AF25" s="42" t="s">
        <v>60</v>
      </c>
      <c r="AG25" s="43" t="s">
        <v>61</v>
      </c>
      <c r="AH25" s="44" t="s">
        <v>62</v>
      </c>
      <c r="AI25" s="42" t="s">
        <v>63</v>
      </c>
    </row>
    <row r="26" spans="1:35" s="67" customFormat="1" ht="15" hidden="1" customHeight="1" x14ac:dyDescent="0.25">
      <c r="A26" s="46">
        <v>1</v>
      </c>
      <c r="B26" s="47">
        <v>80121607</v>
      </c>
      <c r="C26" s="48" t="s">
        <v>64</v>
      </c>
      <c r="D26" s="49" t="s">
        <v>65</v>
      </c>
      <c r="E26" s="50">
        <v>345</v>
      </c>
      <c r="F26" s="48" t="s">
        <v>66</v>
      </c>
      <c r="G26" s="51" t="s">
        <v>67</v>
      </c>
      <c r="H26" s="52">
        <v>134423500</v>
      </c>
      <c r="I26" s="52">
        <v>134423500</v>
      </c>
      <c r="J26" s="53" t="s">
        <v>68</v>
      </c>
      <c r="K26" s="48" t="s">
        <v>69</v>
      </c>
      <c r="L26" s="54">
        <v>0</v>
      </c>
      <c r="M26" s="55" t="s">
        <v>70</v>
      </c>
      <c r="N26" s="56" t="s">
        <v>71</v>
      </c>
      <c r="O26" s="56" t="s">
        <v>72</v>
      </c>
      <c r="P26" s="57" t="s">
        <v>69</v>
      </c>
      <c r="Q26" s="58" t="s">
        <v>73</v>
      </c>
      <c r="R26" s="59" t="s">
        <v>73</v>
      </c>
      <c r="S26" s="60">
        <v>100000252</v>
      </c>
      <c r="T26" s="61" t="s">
        <v>74</v>
      </c>
      <c r="U26" s="61" t="s">
        <v>75</v>
      </c>
      <c r="V26" s="62" t="s">
        <v>76</v>
      </c>
      <c r="W26" s="56">
        <v>6079800</v>
      </c>
      <c r="X26" s="63" t="s">
        <v>77</v>
      </c>
      <c r="Y26" s="48" t="s">
        <v>78</v>
      </c>
      <c r="Z26" s="64">
        <v>45293</v>
      </c>
      <c r="AA26" s="64">
        <v>45293</v>
      </c>
      <c r="AB26" s="64">
        <v>45303</v>
      </c>
      <c r="AC26" s="64">
        <v>45303</v>
      </c>
      <c r="AD26" s="60">
        <f t="shared" ref="AD26:AE60" si="0">+AA26-Z26</f>
        <v>0</v>
      </c>
      <c r="AE26" s="60">
        <f t="shared" si="0"/>
        <v>10</v>
      </c>
      <c r="AF26" s="60">
        <f t="shared" ref="AF26:AF60" si="1">+AD26+AE26</f>
        <v>10</v>
      </c>
      <c r="AG26" s="65" t="s">
        <v>69</v>
      </c>
      <c r="AH26" s="66" t="s">
        <v>69</v>
      </c>
      <c r="AI26" s="60" t="str">
        <f>VLOOKUP(Q26,[5]BD!H$6:K$170,4,0)</f>
        <v>13-10-00-000</v>
      </c>
    </row>
    <row r="27" spans="1:35" s="67" customFormat="1" ht="15" hidden="1" customHeight="1" x14ac:dyDescent="0.25">
      <c r="A27" s="68">
        <v>2</v>
      </c>
      <c r="B27" s="69">
        <v>80101509</v>
      </c>
      <c r="C27" s="70" t="s">
        <v>79</v>
      </c>
      <c r="D27" s="71" t="s">
        <v>65</v>
      </c>
      <c r="E27" s="72">
        <v>341</v>
      </c>
      <c r="F27" s="70" t="s">
        <v>66</v>
      </c>
      <c r="G27" s="73" t="s">
        <v>67</v>
      </c>
      <c r="H27" s="74">
        <f>253000000+19022520</f>
        <v>272022520</v>
      </c>
      <c r="I27" s="74">
        <f>253000000+19022520</f>
        <v>272022520</v>
      </c>
      <c r="J27" s="75" t="s">
        <v>68</v>
      </c>
      <c r="K27" s="70" t="s">
        <v>69</v>
      </c>
      <c r="L27" s="76">
        <v>0</v>
      </c>
      <c r="M27" s="77" t="s">
        <v>80</v>
      </c>
      <c r="N27" s="78" t="s">
        <v>71</v>
      </c>
      <c r="O27" s="78" t="s">
        <v>72</v>
      </c>
      <c r="P27" s="79" t="s">
        <v>69</v>
      </c>
      <c r="Q27" s="58" t="s">
        <v>73</v>
      </c>
      <c r="R27" s="80" t="s">
        <v>73</v>
      </c>
      <c r="S27" s="60">
        <v>100000252</v>
      </c>
      <c r="T27" s="81" t="s">
        <v>74</v>
      </c>
      <c r="U27" s="81" t="s">
        <v>75</v>
      </c>
      <c r="V27" s="82" t="s">
        <v>76</v>
      </c>
      <c r="W27" s="78">
        <v>6079800</v>
      </c>
      <c r="X27" s="83" t="s">
        <v>77</v>
      </c>
      <c r="Y27" s="84" t="s">
        <v>81</v>
      </c>
      <c r="Z27" s="85">
        <v>45294</v>
      </c>
      <c r="AA27" s="85">
        <v>45300</v>
      </c>
      <c r="AB27" s="85">
        <v>45306</v>
      </c>
      <c r="AC27" s="85">
        <v>45306</v>
      </c>
      <c r="AD27" s="86">
        <f t="shared" si="0"/>
        <v>6</v>
      </c>
      <c r="AE27" s="86">
        <f t="shared" si="0"/>
        <v>6</v>
      </c>
      <c r="AF27" s="86">
        <f t="shared" si="1"/>
        <v>12</v>
      </c>
      <c r="AG27" s="87" t="s">
        <v>69</v>
      </c>
      <c r="AH27" s="88" t="s">
        <v>69</v>
      </c>
      <c r="AI27" s="86" t="str">
        <f>VLOOKUP(Q27,[5]BD!H$6:K$170,4,0)</f>
        <v>13-10-00-000</v>
      </c>
    </row>
    <row r="28" spans="1:35" s="67" customFormat="1" ht="15" hidden="1" customHeight="1" x14ac:dyDescent="0.25">
      <c r="A28" s="68">
        <v>3</v>
      </c>
      <c r="B28" s="89">
        <v>80101509</v>
      </c>
      <c r="C28" s="90" t="s">
        <v>79</v>
      </c>
      <c r="D28" s="91" t="s">
        <v>65</v>
      </c>
      <c r="E28" s="92">
        <v>345</v>
      </c>
      <c r="F28" s="90" t="s">
        <v>66</v>
      </c>
      <c r="G28" s="93" t="s">
        <v>67</v>
      </c>
      <c r="H28" s="94">
        <f>241500000+26236000</f>
        <v>267736000</v>
      </c>
      <c r="I28" s="94">
        <f>241500000+26236000</f>
        <v>267736000</v>
      </c>
      <c r="J28" s="75" t="s">
        <v>68</v>
      </c>
      <c r="K28" s="70" t="s">
        <v>69</v>
      </c>
      <c r="L28" s="76">
        <v>0</v>
      </c>
      <c r="M28" s="77" t="s">
        <v>82</v>
      </c>
      <c r="N28" s="78" t="s">
        <v>71</v>
      </c>
      <c r="O28" s="78" t="s">
        <v>72</v>
      </c>
      <c r="P28" s="79" t="s">
        <v>69</v>
      </c>
      <c r="Q28" s="58" t="s">
        <v>73</v>
      </c>
      <c r="R28" s="80" t="s">
        <v>73</v>
      </c>
      <c r="S28" s="60">
        <v>100000252</v>
      </c>
      <c r="T28" s="81" t="s">
        <v>74</v>
      </c>
      <c r="U28" s="81" t="s">
        <v>75</v>
      </c>
      <c r="V28" s="82" t="s">
        <v>76</v>
      </c>
      <c r="W28" s="78">
        <v>6079800</v>
      </c>
      <c r="X28" s="83" t="s">
        <v>77</v>
      </c>
      <c r="Y28" s="84" t="s">
        <v>83</v>
      </c>
      <c r="Z28" s="85">
        <v>45302</v>
      </c>
      <c r="AA28" s="85">
        <v>45303</v>
      </c>
      <c r="AB28" s="85">
        <v>45306</v>
      </c>
      <c r="AC28" s="85">
        <v>45303</v>
      </c>
      <c r="AD28" s="86">
        <f t="shared" si="0"/>
        <v>1</v>
      </c>
      <c r="AE28" s="86">
        <f t="shared" si="0"/>
        <v>3</v>
      </c>
      <c r="AF28" s="86">
        <f t="shared" si="1"/>
        <v>4</v>
      </c>
      <c r="AG28" s="87" t="s">
        <v>69</v>
      </c>
      <c r="AH28" s="88" t="s">
        <v>69</v>
      </c>
      <c r="AI28" s="86" t="str">
        <f>VLOOKUP(Q28,[5]BD!H$6:K$170,4,0)</f>
        <v>13-10-00-000</v>
      </c>
    </row>
    <row r="29" spans="1:35" s="67" customFormat="1" ht="15" hidden="1" customHeight="1" x14ac:dyDescent="0.25">
      <c r="A29" s="68">
        <v>4</v>
      </c>
      <c r="B29" s="69" t="s">
        <v>84</v>
      </c>
      <c r="C29" s="70" t="s">
        <v>79</v>
      </c>
      <c r="D29" s="71" t="s">
        <v>65</v>
      </c>
      <c r="E29" s="72">
        <v>345</v>
      </c>
      <c r="F29" s="70" t="s">
        <v>66</v>
      </c>
      <c r="G29" s="73" t="s">
        <v>67</v>
      </c>
      <c r="H29" s="74">
        <v>151823000</v>
      </c>
      <c r="I29" s="74">
        <v>151823000</v>
      </c>
      <c r="J29" s="75" t="s">
        <v>68</v>
      </c>
      <c r="K29" s="70" t="s">
        <v>69</v>
      </c>
      <c r="L29" s="76">
        <v>0</v>
      </c>
      <c r="M29" s="77" t="s">
        <v>85</v>
      </c>
      <c r="N29" s="78" t="s">
        <v>71</v>
      </c>
      <c r="O29" s="78" t="s">
        <v>72</v>
      </c>
      <c r="P29" s="79" t="s">
        <v>69</v>
      </c>
      <c r="Q29" s="58" t="s">
        <v>73</v>
      </c>
      <c r="R29" s="80" t="s">
        <v>73</v>
      </c>
      <c r="S29" s="60">
        <v>100000252</v>
      </c>
      <c r="T29" s="81" t="s">
        <v>74</v>
      </c>
      <c r="U29" s="81" t="s">
        <v>75</v>
      </c>
      <c r="V29" s="82" t="s">
        <v>76</v>
      </c>
      <c r="W29" s="78">
        <v>6079800</v>
      </c>
      <c r="X29" s="83" t="s">
        <v>77</v>
      </c>
      <c r="Y29" s="70" t="s">
        <v>78</v>
      </c>
      <c r="Z29" s="95">
        <v>45293</v>
      </c>
      <c r="AA29" s="95">
        <v>45293</v>
      </c>
      <c r="AB29" s="95">
        <v>45303</v>
      </c>
      <c r="AC29" s="95">
        <v>45303</v>
      </c>
      <c r="AD29" s="86">
        <f t="shared" si="0"/>
        <v>0</v>
      </c>
      <c r="AE29" s="86">
        <f t="shared" si="0"/>
        <v>10</v>
      </c>
      <c r="AF29" s="86">
        <f t="shared" si="1"/>
        <v>10</v>
      </c>
      <c r="AG29" s="87" t="s">
        <v>69</v>
      </c>
      <c r="AH29" s="88" t="s">
        <v>69</v>
      </c>
      <c r="AI29" s="86" t="str">
        <f>VLOOKUP(Q29,[5]BD!H$6:K$170,4,0)</f>
        <v>13-10-00-000</v>
      </c>
    </row>
    <row r="30" spans="1:35" s="67" customFormat="1" ht="15" hidden="1" customHeight="1" x14ac:dyDescent="0.25">
      <c r="A30" s="68">
        <v>5</v>
      </c>
      <c r="B30" s="69">
        <v>80101509</v>
      </c>
      <c r="C30" s="70" t="s">
        <v>79</v>
      </c>
      <c r="D30" s="71" t="s">
        <v>65</v>
      </c>
      <c r="E30" s="72">
        <v>345</v>
      </c>
      <c r="F30" s="70" t="s">
        <v>66</v>
      </c>
      <c r="G30" s="73" t="s">
        <v>67</v>
      </c>
      <c r="H30" s="74">
        <v>101641600</v>
      </c>
      <c r="I30" s="74">
        <v>101641600</v>
      </c>
      <c r="J30" s="75" t="s">
        <v>68</v>
      </c>
      <c r="K30" s="70" t="s">
        <v>69</v>
      </c>
      <c r="L30" s="76">
        <f>+H30-I30</f>
        <v>0</v>
      </c>
      <c r="M30" s="96" t="s">
        <v>86</v>
      </c>
      <c r="N30" s="78" t="s">
        <v>71</v>
      </c>
      <c r="O30" s="78" t="s">
        <v>72</v>
      </c>
      <c r="P30" s="79" t="s">
        <v>69</v>
      </c>
      <c r="Q30" s="58" t="s">
        <v>73</v>
      </c>
      <c r="R30" s="80" t="s">
        <v>73</v>
      </c>
      <c r="S30" s="60">
        <v>100000252</v>
      </c>
      <c r="T30" s="81" t="s">
        <v>74</v>
      </c>
      <c r="U30" s="81" t="s">
        <v>75</v>
      </c>
      <c r="V30" s="82" t="s">
        <v>76</v>
      </c>
      <c r="W30" s="78">
        <v>6079800</v>
      </c>
      <c r="X30" s="83" t="s">
        <v>77</v>
      </c>
      <c r="Y30" s="70" t="s">
        <v>78</v>
      </c>
      <c r="Z30" s="95">
        <v>45293</v>
      </c>
      <c r="AA30" s="95">
        <v>45293</v>
      </c>
      <c r="AB30" s="95">
        <v>45303</v>
      </c>
      <c r="AC30" s="95">
        <v>45303</v>
      </c>
      <c r="AD30" s="86">
        <f t="shared" si="0"/>
        <v>0</v>
      </c>
      <c r="AE30" s="86">
        <f t="shared" si="0"/>
        <v>10</v>
      </c>
      <c r="AF30" s="86">
        <f t="shared" si="1"/>
        <v>10</v>
      </c>
      <c r="AG30" s="87" t="s">
        <v>69</v>
      </c>
      <c r="AH30" s="88" t="s">
        <v>69</v>
      </c>
      <c r="AI30" s="86" t="str">
        <f>VLOOKUP(Q30,[5]BD!H$6:K$170,4,0)</f>
        <v>13-10-00-000</v>
      </c>
    </row>
    <row r="31" spans="1:35" s="67" customFormat="1" ht="15" hidden="1" customHeight="1" x14ac:dyDescent="0.25">
      <c r="A31" s="68">
        <v>6</v>
      </c>
      <c r="B31" s="69">
        <v>80101509</v>
      </c>
      <c r="C31" s="70" t="s">
        <v>79</v>
      </c>
      <c r="D31" s="71" t="s">
        <v>87</v>
      </c>
      <c r="E31" s="72">
        <v>360</v>
      </c>
      <c r="F31" s="70" t="s">
        <v>66</v>
      </c>
      <c r="G31" s="73" t="s">
        <v>67</v>
      </c>
      <c r="H31" s="74">
        <v>132000000</v>
      </c>
      <c r="I31" s="74">
        <v>132000000</v>
      </c>
      <c r="J31" s="75" t="s">
        <v>68</v>
      </c>
      <c r="K31" s="70" t="s">
        <v>69</v>
      </c>
      <c r="L31" s="76">
        <f t="shared" ref="L31:L34" si="2">+H31-I31</f>
        <v>0</v>
      </c>
      <c r="M31" s="77" t="s">
        <v>88</v>
      </c>
      <c r="N31" s="78" t="s">
        <v>71</v>
      </c>
      <c r="O31" s="78" t="s">
        <v>72</v>
      </c>
      <c r="P31" s="79" t="s">
        <v>69</v>
      </c>
      <c r="Q31" s="58" t="s">
        <v>89</v>
      </c>
      <c r="R31" s="80" t="s">
        <v>73</v>
      </c>
      <c r="S31" s="86">
        <v>100202253</v>
      </c>
      <c r="T31" s="81" t="s">
        <v>90</v>
      </c>
      <c r="U31" s="81" t="s">
        <v>91</v>
      </c>
      <c r="V31" s="82" t="s">
        <v>92</v>
      </c>
      <c r="W31" s="78" t="s">
        <v>93</v>
      </c>
      <c r="X31" s="83" t="s">
        <v>77</v>
      </c>
      <c r="Y31" s="70" t="s">
        <v>81</v>
      </c>
      <c r="Z31" s="95">
        <v>45275</v>
      </c>
      <c r="AA31" s="95">
        <v>45301</v>
      </c>
      <c r="AB31" s="95">
        <v>45306</v>
      </c>
      <c r="AC31" s="95">
        <v>45306</v>
      </c>
      <c r="AD31" s="86">
        <f t="shared" si="0"/>
        <v>26</v>
      </c>
      <c r="AE31" s="86">
        <f t="shared" si="0"/>
        <v>5</v>
      </c>
      <c r="AF31" s="86">
        <f t="shared" si="1"/>
        <v>31</v>
      </c>
      <c r="AG31" s="87" t="s">
        <v>69</v>
      </c>
      <c r="AH31" s="88" t="s">
        <v>69</v>
      </c>
      <c r="AI31" s="86" t="str">
        <f>VLOOKUP(Q31,[5]BD!H$6:K$170,4,0)</f>
        <v>13-10-00-000</v>
      </c>
    </row>
    <row r="32" spans="1:35" s="67" customFormat="1" ht="15" hidden="1" customHeight="1" x14ac:dyDescent="0.25">
      <c r="A32" s="68">
        <v>7</v>
      </c>
      <c r="B32" s="69">
        <v>80101509</v>
      </c>
      <c r="C32" s="70" t="s">
        <v>79</v>
      </c>
      <c r="D32" s="71" t="s">
        <v>87</v>
      </c>
      <c r="E32" s="72">
        <v>360</v>
      </c>
      <c r="F32" s="70" t="s">
        <v>66</v>
      </c>
      <c r="G32" s="73" t="s">
        <v>67</v>
      </c>
      <c r="H32" s="74">
        <v>96000000</v>
      </c>
      <c r="I32" s="74">
        <v>96000000</v>
      </c>
      <c r="J32" s="75" t="s">
        <v>68</v>
      </c>
      <c r="K32" s="70" t="s">
        <v>69</v>
      </c>
      <c r="L32" s="76">
        <f t="shared" si="2"/>
        <v>0</v>
      </c>
      <c r="M32" s="77" t="s">
        <v>94</v>
      </c>
      <c r="N32" s="78" t="s">
        <v>71</v>
      </c>
      <c r="O32" s="78" t="s">
        <v>72</v>
      </c>
      <c r="P32" s="79" t="s">
        <v>69</v>
      </c>
      <c r="Q32" s="58" t="s">
        <v>89</v>
      </c>
      <c r="R32" s="80" t="s">
        <v>73</v>
      </c>
      <c r="S32" s="86">
        <v>100202253</v>
      </c>
      <c r="T32" s="81" t="s">
        <v>90</v>
      </c>
      <c r="U32" s="81" t="s">
        <v>91</v>
      </c>
      <c r="V32" s="82" t="s">
        <v>92</v>
      </c>
      <c r="W32" s="78" t="s">
        <v>93</v>
      </c>
      <c r="X32" s="83" t="s">
        <v>77</v>
      </c>
      <c r="Y32" s="70" t="s">
        <v>81</v>
      </c>
      <c r="Z32" s="95">
        <v>45275</v>
      </c>
      <c r="AA32" s="95">
        <v>45301</v>
      </c>
      <c r="AB32" s="95">
        <v>45306</v>
      </c>
      <c r="AC32" s="95">
        <v>45306</v>
      </c>
      <c r="AD32" s="86">
        <f t="shared" si="0"/>
        <v>26</v>
      </c>
      <c r="AE32" s="86">
        <f t="shared" si="0"/>
        <v>5</v>
      </c>
      <c r="AF32" s="86">
        <f t="shared" si="1"/>
        <v>31</v>
      </c>
      <c r="AG32" s="87" t="s">
        <v>69</v>
      </c>
      <c r="AH32" s="88" t="s">
        <v>69</v>
      </c>
      <c r="AI32" s="86" t="str">
        <f>VLOOKUP(Q32,[5]BD!H$6:K$170,4,0)</f>
        <v>13-10-00-000</v>
      </c>
    </row>
    <row r="33" spans="1:35" s="67" customFormat="1" ht="15" hidden="1" customHeight="1" x14ac:dyDescent="0.25">
      <c r="A33" s="68">
        <v>8</v>
      </c>
      <c r="B33" s="69">
        <v>80101509</v>
      </c>
      <c r="C33" s="70" t="s">
        <v>79</v>
      </c>
      <c r="D33" s="71" t="s">
        <v>87</v>
      </c>
      <c r="E33" s="72">
        <v>360</v>
      </c>
      <c r="F33" s="70" t="s">
        <v>66</v>
      </c>
      <c r="G33" s="73" t="s">
        <v>67</v>
      </c>
      <c r="H33" s="74">
        <v>42000000</v>
      </c>
      <c r="I33" s="74">
        <v>42000000</v>
      </c>
      <c r="J33" s="75" t="s">
        <v>68</v>
      </c>
      <c r="K33" s="70" t="s">
        <v>69</v>
      </c>
      <c r="L33" s="76">
        <f t="shared" si="2"/>
        <v>0</v>
      </c>
      <c r="M33" s="77" t="s">
        <v>95</v>
      </c>
      <c r="N33" s="78" t="s">
        <v>71</v>
      </c>
      <c r="O33" s="78" t="s">
        <v>72</v>
      </c>
      <c r="P33" s="79" t="s">
        <v>69</v>
      </c>
      <c r="Q33" s="58" t="s">
        <v>89</v>
      </c>
      <c r="R33" s="80" t="s">
        <v>73</v>
      </c>
      <c r="S33" s="86">
        <v>100202253</v>
      </c>
      <c r="T33" s="81" t="s">
        <v>90</v>
      </c>
      <c r="U33" s="81" t="s">
        <v>91</v>
      </c>
      <c r="V33" s="82" t="s">
        <v>92</v>
      </c>
      <c r="W33" s="78" t="s">
        <v>93</v>
      </c>
      <c r="X33" s="83" t="s">
        <v>77</v>
      </c>
      <c r="Y33" s="70" t="s">
        <v>81</v>
      </c>
      <c r="Z33" s="95">
        <v>45275</v>
      </c>
      <c r="AA33" s="95">
        <v>45301</v>
      </c>
      <c r="AB33" s="95">
        <v>45306</v>
      </c>
      <c r="AC33" s="95">
        <v>45306</v>
      </c>
      <c r="AD33" s="86">
        <f t="shared" si="0"/>
        <v>26</v>
      </c>
      <c r="AE33" s="86">
        <f t="shared" si="0"/>
        <v>5</v>
      </c>
      <c r="AF33" s="86">
        <f t="shared" si="1"/>
        <v>31</v>
      </c>
      <c r="AG33" s="87" t="s">
        <v>69</v>
      </c>
      <c r="AH33" s="88" t="s">
        <v>69</v>
      </c>
      <c r="AI33" s="86" t="str">
        <f>VLOOKUP(Q33,[5]BD!H$6:K$170,4,0)</f>
        <v>13-10-00-000</v>
      </c>
    </row>
    <row r="34" spans="1:35" s="67" customFormat="1" ht="15" hidden="1" customHeight="1" x14ac:dyDescent="0.25">
      <c r="A34" s="68">
        <v>9</v>
      </c>
      <c r="B34" s="69" t="s">
        <v>96</v>
      </c>
      <c r="C34" s="70" t="s">
        <v>97</v>
      </c>
      <c r="D34" s="71" t="s">
        <v>98</v>
      </c>
      <c r="E34" s="72">
        <v>35</v>
      </c>
      <c r="F34" s="70" t="s">
        <v>66</v>
      </c>
      <c r="G34" s="73" t="s">
        <v>67</v>
      </c>
      <c r="H34" s="74">
        <v>73920000</v>
      </c>
      <c r="I34" s="74">
        <v>73920000</v>
      </c>
      <c r="J34" s="75" t="s">
        <v>68</v>
      </c>
      <c r="K34" s="70" t="s">
        <v>69</v>
      </c>
      <c r="L34" s="76">
        <f t="shared" si="2"/>
        <v>0</v>
      </c>
      <c r="M34" s="77" t="s">
        <v>99</v>
      </c>
      <c r="N34" s="78" t="s">
        <v>100</v>
      </c>
      <c r="O34" s="81" t="s">
        <v>72</v>
      </c>
      <c r="P34" s="79" t="s">
        <v>69</v>
      </c>
      <c r="Q34" s="58" t="s">
        <v>101</v>
      </c>
      <c r="R34" s="80" t="s">
        <v>73</v>
      </c>
      <c r="S34" s="86">
        <v>100202252</v>
      </c>
      <c r="T34" s="81" t="s">
        <v>102</v>
      </c>
      <c r="U34" s="81" t="s">
        <v>91</v>
      </c>
      <c r="V34" s="82" t="s">
        <v>103</v>
      </c>
      <c r="W34" s="78" t="s">
        <v>104</v>
      </c>
      <c r="X34" s="83" t="s">
        <v>77</v>
      </c>
      <c r="Y34" s="70" t="s">
        <v>81</v>
      </c>
      <c r="Z34" s="95">
        <v>45454</v>
      </c>
      <c r="AA34" s="95">
        <v>45475</v>
      </c>
      <c r="AB34" s="95">
        <v>45489</v>
      </c>
      <c r="AC34" s="95">
        <v>45489</v>
      </c>
      <c r="AD34" s="86">
        <f t="shared" si="0"/>
        <v>21</v>
      </c>
      <c r="AE34" s="86">
        <f t="shared" si="0"/>
        <v>14</v>
      </c>
      <c r="AF34" s="86">
        <f t="shared" si="1"/>
        <v>35</v>
      </c>
      <c r="AG34" s="87" t="s">
        <v>69</v>
      </c>
      <c r="AH34" s="88" t="s">
        <v>69</v>
      </c>
      <c r="AI34" s="86" t="str">
        <f>VLOOKUP(Q34,[5]BD!H$6:K$170,4,0)</f>
        <v>13-10-00-000</v>
      </c>
    </row>
    <row r="35" spans="1:35" s="67" customFormat="1" ht="15" hidden="1" customHeight="1" x14ac:dyDescent="0.25">
      <c r="A35" s="68">
        <v>10</v>
      </c>
      <c r="B35" s="69" t="s">
        <v>105</v>
      </c>
      <c r="C35" s="70" t="s">
        <v>106</v>
      </c>
      <c r="D35" s="71" t="s">
        <v>65</v>
      </c>
      <c r="E35" s="72">
        <v>330</v>
      </c>
      <c r="F35" s="70" t="s">
        <v>66</v>
      </c>
      <c r="G35" s="73" t="s">
        <v>67</v>
      </c>
      <c r="H35" s="74">
        <v>261030000</v>
      </c>
      <c r="I35" s="74">
        <v>261030000</v>
      </c>
      <c r="J35" s="75" t="s">
        <v>68</v>
      </c>
      <c r="K35" s="70" t="s">
        <v>69</v>
      </c>
      <c r="L35" s="76">
        <f>+H35-I35</f>
        <v>0</v>
      </c>
      <c r="M35" s="77" t="s">
        <v>107</v>
      </c>
      <c r="N35" s="78" t="s">
        <v>71</v>
      </c>
      <c r="O35" s="81" t="s">
        <v>108</v>
      </c>
      <c r="P35" s="79" t="s">
        <v>109</v>
      </c>
      <c r="Q35" s="58" t="s">
        <v>110</v>
      </c>
      <c r="R35" s="80" t="s">
        <v>111</v>
      </c>
      <c r="S35" s="86">
        <v>100153157</v>
      </c>
      <c r="T35" s="81" t="s">
        <v>112</v>
      </c>
      <c r="U35" s="81" t="s">
        <v>113</v>
      </c>
      <c r="V35" s="82" t="s">
        <v>114</v>
      </c>
      <c r="W35" s="78" t="s">
        <v>115</v>
      </c>
      <c r="X35" s="83" t="s">
        <v>77</v>
      </c>
      <c r="Y35" s="70" t="s">
        <v>81</v>
      </c>
      <c r="Z35" s="95">
        <v>45293</v>
      </c>
      <c r="AA35" s="95">
        <v>45299</v>
      </c>
      <c r="AB35" s="95">
        <v>45320</v>
      </c>
      <c r="AC35" s="95">
        <v>45323</v>
      </c>
      <c r="AD35" s="86">
        <f t="shared" si="0"/>
        <v>6</v>
      </c>
      <c r="AE35" s="86">
        <f t="shared" si="0"/>
        <v>21</v>
      </c>
      <c r="AF35" s="86">
        <f t="shared" si="1"/>
        <v>27</v>
      </c>
      <c r="AG35" s="97" t="s">
        <v>116</v>
      </c>
      <c r="AH35" s="98" t="s">
        <v>117</v>
      </c>
      <c r="AI35" s="86" t="str">
        <f>VLOOKUP(Q35,[5]BD!H$6:K$170,4,0)</f>
        <v>13-10-00-000</v>
      </c>
    </row>
    <row r="36" spans="1:35" s="67" customFormat="1" ht="15" hidden="1" customHeight="1" x14ac:dyDescent="0.25">
      <c r="A36" s="68">
        <v>11</v>
      </c>
      <c r="B36" s="69" t="s">
        <v>105</v>
      </c>
      <c r="C36" s="70" t="s">
        <v>106</v>
      </c>
      <c r="D36" s="71" t="s">
        <v>65</v>
      </c>
      <c r="E36" s="72">
        <v>330</v>
      </c>
      <c r="F36" s="70" t="s">
        <v>66</v>
      </c>
      <c r="G36" s="73" t="s">
        <v>67</v>
      </c>
      <c r="H36" s="74">
        <v>149160000</v>
      </c>
      <c r="I36" s="74">
        <v>149160000</v>
      </c>
      <c r="J36" s="75" t="s">
        <v>68</v>
      </c>
      <c r="K36" s="70" t="s">
        <v>69</v>
      </c>
      <c r="L36" s="76">
        <f t="shared" ref="L36:L99" si="3">+H36-I36</f>
        <v>0</v>
      </c>
      <c r="M36" s="77" t="s">
        <v>118</v>
      </c>
      <c r="N36" s="78" t="s">
        <v>71</v>
      </c>
      <c r="O36" s="81" t="s">
        <v>108</v>
      </c>
      <c r="P36" s="79" t="s">
        <v>109</v>
      </c>
      <c r="Q36" s="58" t="s">
        <v>110</v>
      </c>
      <c r="R36" s="80" t="s">
        <v>111</v>
      </c>
      <c r="S36" s="86">
        <v>100153157</v>
      </c>
      <c r="T36" s="81" t="s">
        <v>112</v>
      </c>
      <c r="U36" s="81" t="s">
        <v>113</v>
      </c>
      <c r="V36" s="82" t="s">
        <v>114</v>
      </c>
      <c r="W36" s="78" t="s">
        <v>115</v>
      </c>
      <c r="X36" s="83" t="s">
        <v>77</v>
      </c>
      <c r="Y36" s="70" t="s">
        <v>81</v>
      </c>
      <c r="Z36" s="95">
        <v>45293</v>
      </c>
      <c r="AA36" s="95">
        <v>45299</v>
      </c>
      <c r="AB36" s="95">
        <v>45320</v>
      </c>
      <c r="AC36" s="95">
        <v>45323</v>
      </c>
      <c r="AD36" s="86">
        <f t="shared" si="0"/>
        <v>6</v>
      </c>
      <c r="AE36" s="86">
        <f t="shared" si="0"/>
        <v>21</v>
      </c>
      <c r="AF36" s="86">
        <f t="shared" si="1"/>
        <v>27</v>
      </c>
      <c r="AG36" s="97" t="s">
        <v>116</v>
      </c>
      <c r="AH36" s="98" t="s">
        <v>119</v>
      </c>
      <c r="AI36" s="86" t="str">
        <f>VLOOKUP(Q36,[5]BD!H$6:K$170,4,0)</f>
        <v>13-10-00-000</v>
      </c>
    </row>
    <row r="37" spans="1:35" s="67" customFormat="1" ht="15" hidden="1" customHeight="1" x14ac:dyDescent="0.25">
      <c r="A37" s="68">
        <v>12</v>
      </c>
      <c r="B37" s="69" t="s">
        <v>105</v>
      </c>
      <c r="C37" s="70" t="s">
        <v>106</v>
      </c>
      <c r="D37" s="71" t="s">
        <v>65</v>
      </c>
      <c r="E37" s="72">
        <v>330</v>
      </c>
      <c r="F37" s="70" t="s">
        <v>66</v>
      </c>
      <c r="G37" s="73" t="s">
        <v>67</v>
      </c>
      <c r="H37" s="74">
        <v>149160000</v>
      </c>
      <c r="I37" s="74">
        <v>149160000</v>
      </c>
      <c r="J37" s="75" t="s">
        <v>68</v>
      </c>
      <c r="K37" s="70" t="s">
        <v>69</v>
      </c>
      <c r="L37" s="76">
        <f t="shared" si="3"/>
        <v>0</v>
      </c>
      <c r="M37" s="77" t="s">
        <v>120</v>
      </c>
      <c r="N37" s="78" t="s">
        <v>71</v>
      </c>
      <c r="O37" s="81" t="s">
        <v>108</v>
      </c>
      <c r="P37" s="79" t="s">
        <v>109</v>
      </c>
      <c r="Q37" s="58" t="s">
        <v>110</v>
      </c>
      <c r="R37" s="80" t="s">
        <v>111</v>
      </c>
      <c r="S37" s="86">
        <v>100153157</v>
      </c>
      <c r="T37" s="81" t="s">
        <v>112</v>
      </c>
      <c r="U37" s="81" t="s">
        <v>113</v>
      </c>
      <c r="V37" s="82" t="s">
        <v>114</v>
      </c>
      <c r="W37" s="78" t="s">
        <v>115</v>
      </c>
      <c r="X37" s="83" t="s">
        <v>77</v>
      </c>
      <c r="Y37" s="70" t="s">
        <v>81</v>
      </c>
      <c r="Z37" s="95">
        <v>45293</v>
      </c>
      <c r="AA37" s="95">
        <v>45299</v>
      </c>
      <c r="AB37" s="95">
        <v>45320</v>
      </c>
      <c r="AC37" s="95">
        <v>45323</v>
      </c>
      <c r="AD37" s="86">
        <f t="shared" si="0"/>
        <v>6</v>
      </c>
      <c r="AE37" s="86">
        <f t="shared" si="0"/>
        <v>21</v>
      </c>
      <c r="AF37" s="86">
        <f t="shared" si="1"/>
        <v>27</v>
      </c>
      <c r="AG37" s="97" t="s">
        <v>116</v>
      </c>
      <c r="AH37" s="98" t="s">
        <v>119</v>
      </c>
      <c r="AI37" s="86" t="str">
        <f>VLOOKUP(Q37,[5]BD!H$6:K$170,4,0)</f>
        <v>13-10-00-000</v>
      </c>
    </row>
    <row r="38" spans="1:35" s="67" customFormat="1" ht="15" hidden="1" customHeight="1" x14ac:dyDescent="0.25">
      <c r="A38" s="68">
        <v>13</v>
      </c>
      <c r="B38" s="69">
        <v>80101505</v>
      </c>
      <c r="C38" s="70" t="s">
        <v>97</v>
      </c>
      <c r="D38" s="71" t="s">
        <v>65</v>
      </c>
      <c r="E38" s="72">
        <v>330</v>
      </c>
      <c r="F38" s="70" t="s">
        <v>66</v>
      </c>
      <c r="G38" s="73" t="s">
        <v>67</v>
      </c>
      <c r="H38" s="74">
        <v>161527850</v>
      </c>
      <c r="I38" s="74">
        <v>161527850</v>
      </c>
      <c r="J38" s="75" t="s">
        <v>68</v>
      </c>
      <c r="K38" s="70" t="s">
        <v>69</v>
      </c>
      <c r="L38" s="76">
        <f t="shared" si="3"/>
        <v>0</v>
      </c>
      <c r="M38" s="77" t="s">
        <v>121</v>
      </c>
      <c r="N38" s="78" t="s">
        <v>71</v>
      </c>
      <c r="O38" s="81" t="s">
        <v>108</v>
      </c>
      <c r="P38" s="79" t="s">
        <v>109</v>
      </c>
      <c r="Q38" s="58" t="s">
        <v>110</v>
      </c>
      <c r="R38" s="80" t="s">
        <v>111</v>
      </c>
      <c r="S38" s="86">
        <v>100153157</v>
      </c>
      <c r="T38" s="81" t="s">
        <v>112</v>
      </c>
      <c r="U38" s="81" t="s">
        <v>113</v>
      </c>
      <c r="V38" s="82" t="s">
        <v>114</v>
      </c>
      <c r="W38" s="78" t="s">
        <v>115</v>
      </c>
      <c r="X38" s="83" t="s">
        <v>77</v>
      </c>
      <c r="Y38" s="70" t="s">
        <v>81</v>
      </c>
      <c r="Z38" s="95">
        <v>45293</v>
      </c>
      <c r="AA38" s="95">
        <v>45299</v>
      </c>
      <c r="AB38" s="95">
        <v>45320</v>
      </c>
      <c r="AC38" s="95">
        <v>45323</v>
      </c>
      <c r="AD38" s="86">
        <f t="shared" si="0"/>
        <v>6</v>
      </c>
      <c r="AE38" s="86">
        <f t="shared" si="0"/>
        <v>21</v>
      </c>
      <c r="AF38" s="86">
        <f t="shared" si="1"/>
        <v>27</v>
      </c>
      <c r="AG38" s="97" t="s">
        <v>122</v>
      </c>
      <c r="AH38" s="98" t="s">
        <v>123</v>
      </c>
      <c r="AI38" s="86" t="str">
        <f>VLOOKUP(Q38,[5]BD!H$6:K$170,4,0)</f>
        <v>13-10-00-000</v>
      </c>
    </row>
    <row r="39" spans="1:35" s="67" customFormat="1" ht="15" hidden="1" customHeight="1" x14ac:dyDescent="0.25">
      <c r="A39" s="68">
        <v>14</v>
      </c>
      <c r="B39" s="69">
        <v>80101505</v>
      </c>
      <c r="C39" s="70" t="s">
        <v>97</v>
      </c>
      <c r="D39" s="71" t="s">
        <v>65</v>
      </c>
      <c r="E39" s="72">
        <v>330</v>
      </c>
      <c r="F39" s="70" t="s">
        <v>66</v>
      </c>
      <c r="G39" s="73" t="s">
        <v>67</v>
      </c>
      <c r="H39" s="74">
        <v>124300000</v>
      </c>
      <c r="I39" s="74">
        <v>124300000</v>
      </c>
      <c r="J39" s="75" t="s">
        <v>68</v>
      </c>
      <c r="K39" s="70" t="s">
        <v>69</v>
      </c>
      <c r="L39" s="76">
        <f t="shared" si="3"/>
        <v>0</v>
      </c>
      <c r="M39" s="77" t="s">
        <v>124</v>
      </c>
      <c r="N39" s="78" t="s">
        <v>71</v>
      </c>
      <c r="O39" s="81" t="s">
        <v>108</v>
      </c>
      <c r="P39" s="79" t="s">
        <v>109</v>
      </c>
      <c r="Q39" s="58" t="s">
        <v>110</v>
      </c>
      <c r="R39" s="80" t="s">
        <v>111</v>
      </c>
      <c r="S39" s="86">
        <v>100153157</v>
      </c>
      <c r="T39" s="81" t="s">
        <v>112</v>
      </c>
      <c r="U39" s="81" t="s">
        <v>113</v>
      </c>
      <c r="V39" s="82" t="s">
        <v>114</v>
      </c>
      <c r="W39" s="78" t="s">
        <v>115</v>
      </c>
      <c r="X39" s="83" t="s">
        <v>77</v>
      </c>
      <c r="Y39" s="70" t="s">
        <v>81</v>
      </c>
      <c r="Z39" s="95">
        <v>45293</v>
      </c>
      <c r="AA39" s="95">
        <v>45299</v>
      </c>
      <c r="AB39" s="95">
        <v>45320</v>
      </c>
      <c r="AC39" s="95">
        <v>45323</v>
      </c>
      <c r="AD39" s="86">
        <f t="shared" si="0"/>
        <v>6</v>
      </c>
      <c r="AE39" s="86">
        <f t="shared" si="0"/>
        <v>21</v>
      </c>
      <c r="AF39" s="86">
        <f t="shared" si="1"/>
        <v>27</v>
      </c>
      <c r="AG39" s="97" t="s">
        <v>125</v>
      </c>
      <c r="AH39" s="98" t="s">
        <v>126</v>
      </c>
      <c r="AI39" s="86" t="str">
        <f>VLOOKUP(Q39,[5]BD!H$6:K$170,4,0)</f>
        <v>13-10-00-000</v>
      </c>
    </row>
    <row r="40" spans="1:35" s="67" customFormat="1" ht="15" hidden="1" customHeight="1" x14ac:dyDescent="0.25">
      <c r="A40" s="68">
        <v>15</v>
      </c>
      <c r="B40" s="69">
        <v>80101505</v>
      </c>
      <c r="C40" s="70" t="s">
        <v>97</v>
      </c>
      <c r="D40" s="71" t="s">
        <v>65</v>
      </c>
      <c r="E40" s="72">
        <v>330</v>
      </c>
      <c r="F40" s="70" t="s">
        <v>66</v>
      </c>
      <c r="G40" s="73" t="s">
        <v>67</v>
      </c>
      <c r="H40" s="74">
        <v>99000000</v>
      </c>
      <c r="I40" s="74">
        <v>99000000</v>
      </c>
      <c r="J40" s="75" t="s">
        <v>68</v>
      </c>
      <c r="K40" s="70" t="s">
        <v>69</v>
      </c>
      <c r="L40" s="76">
        <f t="shared" si="3"/>
        <v>0</v>
      </c>
      <c r="M40" s="77" t="s">
        <v>127</v>
      </c>
      <c r="N40" s="78" t="s">
        <v>71</v>
      </c>
      <c r="O40" s="81" t="s">
        <v>108</v>
      </c>
      <c r="P40" s="79" t="s">
        <v>109</v>
      </c>
      <c r="Q40" s="58" t="s">
        <v>110</v>
      </c>
      <c r="R40" s="80" t="s">
        <v>111</v>
      </c>
      <c r="S40" s="86">
        <v>100153157</v>
      </c>
      <c r="T40" s="81" t="s">
        <v>112</v>
      </c>
      <c r="U40" s="81" t="s">
        <v>113</v>
      </c>
      <c r="V40" s="82" t="s">
        <v>114</v>
      </c>
      <c r="W40" s="78" t="s">
        <v>115</v>
      </c>
      <c r="X40" s="83" t="s">
        <v>77</v>
      </c>
      <c r="Y40" s="70" t="s">
        <v>81</v>
      </c>
      <c r="Z40" s="95">
        <v>45293</v>
      </c>
      <c r="AA40" s="95">
        <v>45299</v>
      </c>
      <c r="AB40" s="95">
        <v>45320</v>
      </c>
      <c r="AC40" s="95">
        <v>45323</v>
      </c>
      <c r="AD40" s="86">
        <f t="shared" si="0"/>
        <v>6</v>
      </c>
      <c r="AE40" s="86">
        <f t="shared" si="0"/>
        <v>21</v>
      </c>
      <c r="AF40" s="86">
        <f t="shared" si="1"/>
        <v>27</v>
      </c>
      <c r="AG40" s="97" t="s">
        <v>122</v>
      </c>
      <c r="AH40" s="98" t="s">
        <v>128</v>
      </c>
      <c r="AI40" s="86" t="str">
        <f>VLOOKUP(Q40,[5]BD!H$6:K$170,4,0)</f>
        <v>13-10-00-000</v>
      </c>
    </row>
    <row r="41" spans="1:35" s="67" customFormat="1" ht="15" hidden="1" customHeight="1" x14ac:dyDescent="0.25">
      <c r="A41" s="68">
        <v>16</v>
      </c>
      <c r="B41" s="69">
        <v>80101505</v>
      </c>
      <c r="C41" s="70" t="s">
        <v>97</v>
      </c>
      <c r="D41" s="71" t="s">
        <v>65</v>
      </c>
      <c r="E41" s="72">
        <v>330</v>
      </c>
      <c r="F41" s="70" t="s">
        <v>66</v>
      </c>
      <c r="G41" s="73" t="s">
        <v>67</v>
      </c>
      <c r="H41" s="74">
        <v>82758443</v>
      </c>
      <c r="I41" s="74">
        <v>82758443</v>
      </c>
      <c r="J41" s="75" t="s">
        <v>68</v>
      </c>
      <c r="K41" s="70" t="s">
        <v>69</v>
      </c>
      <c r="L41" s="76">
        <f t="shared" si="3"/>
        <v>0</v>
      </c>
      <c r="M41" s="77" t="s">
        <v>129</v>
      </c>
      <c r="N41" s="78" t="s">
        <v>71</v>
      </c>
      <c r="O41" s="81" t="s">
        <v>108</v>
      </c>
      <c r="P41" s="79" t="s">
        <v>109</v>
      </c>
      <c r="Q41" s="58" t="s">
        <v>110</v>
      </c>
      <c r="R41" s="80" t="s">
        <v>111</v>
      </c>
      <c r="S41" s="86">
        <v>100153157</v>
      </c>
      <c r="T41" s="81" t="s">
        <v>112</v>
      </c>
      <c r="U41" s="81" t="s">
        <v>113</v>
      </c>
      <c r="V41" s="82" t="s">
        <v>114</v>
      </c>
      <c r="W41" s="78" t="s">
        <v>115</v>
      </c>
      <c r="X41" s="83" t="s">
        <v>77</v>
      </c>
      <c r="Y41" s="70" t="s">
        <v>81</v>
      </c>
      <c r="Z41" s="95">
        <v>45293</v>
      </c>
      <c r="AA41" s="95">
        <v>45299</v>
      </c>
      <c r="AB41" s="95">
        <v>45320</v>
      </c>
      <c r="AC41" s="95">
        <v>45323</v>
      </c>
      <c r="AD41" s="86">
        <f t="shared" si="0"/>
        <v>6</v>
      </c>
      <c r="AE41" s="86">
        <f t="shared" si="0"/>
        <v>21</v>
      </c>
      <c r="AF41" s="86">
        <f t="shared" si="1"/>
        <v>27</v>
      </c>
      <c r="AG41" s="97" t="s">
        <v>122</v>
      </c>
      <c r="AH41" s="98" t="s">
        <v>123</v>
      </c>
      <c r="AI41" s="86" t="str">
        <f>VLOOKUP(Q41,[5]BD!H$6:K$170,4,0)</f>
        <v>13-10-00-000</v>
      </c>
    </row>
    <row r="42" spans="1:35" s="67" customFormat="1" ht="15" hidden="1" customHeight="1" x14ac:dyDescent="0.25">
      <c r="A42" s="68">
        <v>17</v>
      </c>
      <c r="B42" s="69">
        <v>80101505</v>
      </c>
      <c r="C42" s="70" t="s">
        <v>97</v>
      </c>
      <c r="D42" s="71" t="s">
        <v>65</v>
      </c>
      <c r="E42" s="72">
        <v>330</v>
      </c>
      <c r="F42" s="70" t="s">
        <v>66</v>
      </c>
      <c r="G42" s="73" t="s">
        <v>67</v>
      </c>
      <c r="H42" s="74">
        <v>82758443</v>
      </c>
      <c r="I42" s="74">
        <v>82758443</v>
      </c>
      <c r="J42" s="75" t="s">
        <v>68</v>
      </c>
      <c r="K42" s="70" t="s">
        <v>69</v>
      </c>
      <c r="L42" s="76">
        <f t="shared" si="3"/>
        <v>0</v>
      </c>
      <c r="M42" s="77" t="s">
        <v>130</v>
      </c>
      <c r="N42" s="78" t="s">
        <v>71</v>
      </c>
      <c r="O42" s="81" t="s">
        <v>108</v>
      </c>
      <c r="P42" s="79" t="s">
        <v>109</v>
      </c>
      <c r="Q42" s="58" t="s">
        <v>110</v>
      </c>
      <c r="R42" s="80" t="s">
        <v>111</v>
      </c>
      <c r="S42" s="86">
        <v>100153157</v>
      </c>
      <c r="T42" s="81" t="s">
        <v>112</v>
      </c>
      <c r="U42" s="81" t="s">
        <v>113</v>
      </c>
      <c r="V42" s="82" t="s">
        <v>114</v>
      </c>
      <c r="W42" s="78" t="s">
        <v>115</v>
      </c>
      <c r="X42" s="83" t="s">
        <v>77</v>
      </c>
      <c r="Y42" s="70" t="s">
        <v>81</v>
      </c>
      <c r="Z42" s="95">
        <v>45293</v>
      </c>
      <c r="AA42" s="95">
        <v>45299</v>
      </c>
      <c r="AB42" s="95">
        <v>45320</v>
      </c>
      <c r="AC42" s="95">
        <v>45323</v>
      </c>
      <c r="AD42" s="86">
        <f t="shared" si="0"/>
        <v>6</v>
      </c>
      <c r="AE42" s="86">
        <f t="shared" si="0"/>
        <v>21</v>
      </c>
      <c r="AF42" s="86">
        <f t="shared" si="1"/>
        <v>27</v>
      </c>
      <c r="AG42" s="97" t="s">
        <v>122</v>
      </c>
      <c r="AH42" s="98" t="s">
        <v>128</v>
      </c>
      <c r="AI42" s="86" t="str">
        <f>VLOOKUP(Q42,[5]BD!H$6:K$170,4,0)</f>
        <v>13-10-00-000</v>
      </c>
    </row>
    <row r="43" spans="1:35" s="67" customFormat="1" ht="15" hidden="1" customHeight="1" x14ac:dyDescent="0.25">
      <c r="A43" s="68">
        <v>18</v>
      </c>
      <c r="B43" s="69">
        <v>80101507</v>
      </c>
      <c r="C43" s="70" t="s">
        <v>106</v>
      </c>
      <c r="D43" s="71" t="s">
        <v>65</v>
      </c>
      <c r="E43" s="72">
        <v>330</v>
      </c>
      <c r="F43" s="70" t="s">
        <v>66</v>
      </c>
      <c r="G43" s="73" t="s">
        <v>67</v>
      </c>
      <c r="H43" s="74">
        <v>70749198</v>
      </c>
      <c r="I43" s="74">
        <v>70749198</v>
      </c>
      <c r="J43" s="75" t="s">
        <v>68</v>
      </c>
      <c r="K43" s="70" t="s">
        <v>69</v>
      </c>
      <c r="L43" s="76">
        <f t="shared" si="3"/>
        <v>0</v>
      </c>
      <c r="M43" s="77" t="s">
        <v>131</v>
      </c>
      <c r="N43" s="78" t="s">
        <v>71</v>
      </c>
      <c r="O43" s="81" t="s">
        <v>108</v>
      </c>
      <c r="P43" s="79" t="s">
        <v>109</v>
      </c>
      <c r="Q43" s="58" t="s">
        <v>110</v>
      </c>
      <c r="R43" s="80" t="s">
        <v>111</v>
      </c>
      <c r="S43" s="86">
        <v>100153157</v>
      </c>
      <c r="T43" s="81" t="s">
        <v>112</v>
      </c>
      <c r="U43" s="81" t="s">
        <v>113</v>
      </c>
      <c r="V43" s="82" t="s">
        <v>114</v>
      </c>
      <c r="W43" s="78" t="s">
        <v>115</v>
      </c>
      <c r="X43" s="83" t="s">
        <v>77</v>
      </c>
      <c r="Y43" s="70" t="s">
        <v>81</v>
      </c>
      <c r="Z43" s="95">
        <v>45293</v>
      </c>
      <c r="AA43" s="95">
        <v>45299</v>
      </c>
      <c r="AB43" s="95">
        <v>45320</v>
      </c>
      <c r="AC43" s="95">
        <v>45323</v>
      </c>
      <c r="AD43" s="86">
        <f t="shared" si="0"/>
        <v>6</v>
      </c>
      <c r="AE43" s="86">
        <f t="shared" si="0"/>
        <v>21</v>
      </c>
      <c r="AF43" s="86">
        <f t="shared" si="1"/>
        <v>27</v>
      </c>
      <c r="AG43" s="97" t="s">
        <v>116</v>
      </c>
      <c r="AH43" s="98" t="s">
        <v>132</v>
      </c>
      <c r="AI43" s="86" t="str">
        <f>VLOOKUP(Q43,[5]BD!H$6:K$170,4,0)</f>
        <v>13-10-00-000</v>
      </c>
    </row>
    <row r="44" spans="1:35" s="67" customFormat="1" ht="15" hidden="1" customHeight="1" x14ac:dyDescent="0.25">
      <c r="A44" s="68">
        <v>19</v>
      </c>
      <c r="B44" s="69">
        <v>80101507</v>
      </c>
      <c r="C44" s="70" t="s">
        <v>106</v>
      </c>
      <c r="D44" s="71" t="s">
        <v>65</v>
      </c>
      <c r="E44" s="72">
        <v>330</v>
      </c>
      <c r="F44" s="70" t="s">
        <v>66</v>
      </c>
      <c r="G44" s="73" t="s">
        <v>67</v>
      </c>
      <c r="H44" s="74">
        <v>70749198</v>
      </c>
      <c r="I44" s="74">
        <v>70749198</v>
      </c>
      <c r="J44" s="75" t="s">
        <v>68</v>
      </c>
      <c r="K44" s="70" t="s">
        <v>69</v>
      </c>
      <c r="L44" s="76">
        <f t="shared" si="3"/>
        <v>0</v>
      </c>
      <c r="M44" s="77" t="s">
        <v>133</v>
      </c>
      <c r="N44" s="78" t="s">
        <v>71</v>
      </c>
      <c r="O44" s="81" t="s">
        <v>108</v>
      </c>
      <c r="P44" s="79" t="s">
        <v>109</v>
      </c>
      <c r="Q44" s="58" t="s">
        <v>110</v>
      </c>
      <c r="R44" s="80" t="s">
        <v>111</v>
      </c>
      <c r="S44" s="86">
        <v>100153157</v>
      </c>
      <c r="T44" s="81" t="s">
        <v>112</v>
      </c>
      <c r="U44" s="81" t="s">
        <v>113</v>
      </c>
      <c r="V44" s="82" t="s">
        <v>114</v>
      </c>
      <c r="W44" s="78" t="s">
        <v>115</v>
      </c>
      <c r="X44" s="83" t="s">
        <v>77</v>
      </c>
      <c r="Y44" s="70" t="s">
        <v>81</v>
      </c>
      <c r="Z44" s="95">
        <v>45293</v>
      </c>
      <c r="AA44" s="95">
        <v>45299</v>
      </c>
      <c r="AB44" s="95">
        <v>45320</v>
      </c>
      <c r="AC44" s="95">
        <v>45323</v>
      </c>
      <c r="AD44" s="86">
        <f t="shared" si="0"/>
        <v>6</v>
      </c>
      <c r="AE44" s="86">
        <f t="shared" si="0"/>
        <v>21</v>
      </c>
      <c r="AF44" s="86">
        <f t="shared" si="1"/>
        <v>27</v>
      </c>
      <c r="AG44" s="97" t="s">
        <v>116</v>
      </c>
      <c r="AH44" s="98" t="s">
        <v>132</v>
      </c>
      <c r="AI44" s="86" t="str">
        <f>VLOOKUP(Q44,[5]BD!H$6:K$170,4,0)</f>
        <v>13-10-00-000</v>
      </c>
    </row>
    <row r="45" spans="1:35" s="67" customFormat="1" ht="15" hidden="1" customHeight="1" x14ac:dyDescent="0.25">
      <c r="A45" s="68">
        <v>20</v>
      </c>
      <c r="B45" s="69">
        <v>80101505</v>
      </c>
      <c r="C45" s="70" t="s">
        <v>97</v>
      </c>
      <c r="D45" s="71" t="s">
        <v>65</v>
      </c>
      <c r="E45" s="72">
        <v>330</v>
      </c>
      <c r="F45" s="70" t="s">
        <v>66</v>
      </c>
      <c r="G45" s="73" t="s">
        <v>67</v>
      </c>
      <c r="H45" s="74">
        <v>71749198</v>
      </c>
      <c r="I45" s="74">
        <v>71749198</v>
      </c>
      <c r="J45" s="75" t="s">
        <v>68</v>
      </c>
      <c r="K45" s="70" t="s">
        <v>69</v>
      </c>
      <c r="L45" s="76">
        <f t="shared" si="3"/>
        <v>0</v>
      </c>
      <c r="M45" s="77" t="s">
        <v>134</v>
      </c>
      <c r="N45" s="78" t="s">
        <v>71</v>
      </c>
      <c r="O45" s="81" t="s">
        <v>108</v>
      </c>
      <c r="P45" s="79" t="s">
        <v>109</v>
      </c>
      <c r="Q45" s="58" t="s">
        <v>110</v>
      </c>
      <c r="R45" s="80" t="s">
        <v>111</v>
      </c>
      <c r="S45" s="86">
        <v>100153157</v>
      </c>
      <c r="T45" s="81" t="s">
        <v>112</v>
      </c>
      <c r="U45" s="81" t="s">
        <v>113</v>
      </c>
      <c r="V45" s="82" t="s">
        <v>114</v>
      </c>
      <c r="W45" s="78" t="s">
        <v>115</v>
      </c>
      <c r="X45" s="83" t="s">
        <v>77</v>
      </c>
      <c r="Y45" s="70" t="s">
        <v>81</v>
      </c>
      <c r="Z45" s="95">
        <v>45293</v>
      </c>
      <c r="AA45" s="95">
        <v>45299</v>
      </c>
      <c r="AB45" s="95">
        <v>45320</v>
      </c>
      <c r="AC45" s="95">
        <v>45323</v>
      </c>
      <c r="AD45" s="86">
        <f t="shared" si="0"/>
        <v>6</v>
      </c>
      <c r="AE45" s="86">
        <f t="shared" si="0"/>
        <v>21</v>
      </c>
      <c r="AF45" s="86">
        <f t="shared" si="1"/>
        <v>27</v>
      </c>
      <c r="AG45" s="97" t="s">
        <v>122</v>
      </c>
      <c r="AH45" s="98" t="s">
        <v>135</v>
      </c>
      <c r="AI45" s="86" t="str">
        <f>VLOOKUP(Q45,[5]BD!H$6:K$170,4,0)</f>
        <v>13-10-00-000</v>
      </c>
    </row>
    <row r="46" spans="1:35" s="67" customFormat="1" ht="15" hidden="1" customHeight="1" x14ac:dyDescent="0.25">
      <c r="A46" s="68">
        <v>21</v>
      </c>
      <c r="B46" s="69">
        <v>80101505</v>
      </c>
      <c r="C46" s="70" t="s">
        <v>97</v>
      </c>
      <c r="D46" s="71" t="s">
        <v>65</v>
      </c>
      <c r="E46" s="72">
        <v>330</v>
      </c>
      <c r="F46" s="70" t="s">
        <v>66</v>
      </c>
      <c r="G46" s="73" t="s">
        <v>67</v>
      </c>
      <c r="H46" s="74">
        <v>64302130</v>
      </c>
      <c r="I46" s="74">
        <v>64302130</v>
      </c>
      <c r="J46" s="75" t="s">
        <v>68</v>
      </c>
      <c r="K46" s="70" t="s">
        <v>69</v>
      </c>
      <c r="L46" s="76">
        <f t="shared" si="3"/>
        <v>0</v>
      </c>
      <c r="M46" s="77" t="s">
        <v>136</v>
      </c>
      <c r="N46" s="78" t="s">
        <v>71</v>
      </c>
      <c r="O46" s="81" t="s">
        <v>108</v>
      </c>
      <c r="P46" s="79" t="s">
        <v>109</v>
      </c>
      <c r="Q46" s="58" t="s">
        <v>110</v>
      </c>
      <c r="R46" s="80" t="s">
        <v>111</v>
      </c>
      <c r="S46" s="86">
        <v>100153157</v>
      </c>
      <c r="T46" s="81" t="s">
        <v>112</v>
      </c>
      <c r="U46" s="81" t="s">
        <v>113</v>
      </c>
      <c r="V46" s="82" t="s">
        <v>114</v>
      </c>
      <c r="W46" s="78" t="s">
        <v>115</v>
      </c>
      <c r="X46" s="83" t="s">
        <v>77</v>
      </c>
      <c r="Y46" s="70" t="s">
        <v>81</v>
      </c>
      <c r="Z46" s="95">
        <v>45293</v>
      </c>
      <c r="AA46" s="95">
        <v>45299</v>
      </c>
      <c r="AB46" s="95">
        <v>45320</v>
      </c>
      <c r="AC46" s="95">
        <v>45323</v>
      </c>
      <c r="AD46" s="86">
        <f t="shared" si="0"/>
        <v>6</v>
      </c>
      <c r="AE46" s="86">
        <f t="shared" si="0"/>
        <v>21</v>
      </c>
      <c r="AF46" s="86">
        <f t="shared" si="1"/>
        <v>27</v>
      </c>
      <c r="AG46" s="97" t="s">
        <v>122</v>
      </c>
      <c r="AH46" s="98" t="s">
        <v>128</v>
      </c>
      <c r="AI46" s="86" t="str">
        <f>VLOOKUP(Q46,[5]BD!H$6:K$170,4,0)</f>
        <v>13-10-00-000</v>
      </c>
    </row>
    <row r="47" spans="1:35" s="67" customFormat="1" ht="15" hidden="1" customHeight="1" x14ac:dyDescent="0.25">
      <c r="A47" s="68">
        <v>22</v>
      </c>
      <c r="B47" s="69">
        <v>80101505</v>
      </c>
      <c r="C47" s="70" t="s">
        <v>97</v>
      </c>
      <c r="D47" s="71" t="s">
        <v>65</v>
      </c>
      <c r="E47" s="72">
        <v>330</v>
      </c>
      <c r="F47" s="70" t="s">
        <v>66</v>
      </c>
      <c r="G47" s="73" t="s">
        <v>67</v>
      </c>
      <c r="H47" s="74">
        <v>64302130</v>
      </c>
      <c r="I47" s="74">
        <v>64302130</v>
      </c>
      <c r="J47" s="75" t="s">
        <v>68</v>
      </c>
      <c r="K47" s="70" t="s">
        <v>69</v>
      </c>
      <c r="L47" s="76">
        <f t="shared" si="3"/>
        <v>0</v>
      </c>
      <c r="M47" s="77" t="s">
        <v>137</v>
      </c>
      <c r="N47" s="78" t="s">
        <v>71</v>
      </c>
      <c r="O47" s="81" t="s">
        <v>108</v>
      </c>
      <c r="P47" s="79" t="s">
        <v>109</v>
      </c>
      <c r="Q47" s="58" t="s">
        <v>110</v>
      </c>
      <c r="R47" s="80" t="s">
        <v>111</v>
      </c>
      <c r="S47" s="86">
        <v>100153157</v>
      </c>
      <c r="T47" s="81" t="s">
        <v>112</v>
      </c>
      <c r="U47" s="81" t="s">
        <v>113</v>
      </c>
      <c r="V47" s="82" t="s">
        <v>114</v>
      </c>
      <c r="W47" s="78" t="s">
        <v>115</v>
      </c>
      <c r="X47" s="83" t="s">
        <v>77</v>
      </c>
      <c r="Y47" s="70" t="s">
        <v>81</v>
      </c>
      <c r="Z47" s="95">
        <v>45293</v>
      </c>
      <c r="AA47" s="95">
        <v>45299</v>
      </c>
      <c r="AB47" s="95">
        <v>45320</v>
      </c>
      <c r="AC47" s="95">
        <v>45323</v>
      </c>
      <c r="AD47" s="86">
        <f t="shared" si="0"/>
        <v>6</v>
      </c>
      <c r="AE47" s="86">
        <f t="shared" si="0"/>
        <v>21</v>
      </c>
      <c r="AF47" s="86">
        <f t="shared" si="1"/>
        <v>27</v>
      </c>
      <c r="AG47" s="97" t="s">
        <v>122</v>
      </c>
      <c r="AH47" s="98" t="s">
        <v>128</v>
      </c>
      <c r="AI47" s="86" t="str">
        <f>VLOOKUP(Q47,[5]BD!H$6:K$170,4,0)</f>
        <v>13-10-00-000</v>
      </c>
    </row>
    <row r="48" spans="1:35" s="67" customFormat="1" ht="15" hidden="1" customHeight="1" x14ac:dyDescent="0.25">
      <c r="A48" s="68">
        <v>23</v>
      </c>
      <c r="B48" s="69">
        <v>80101505</v>
      </c>
      <c r="C48" s="70" t="s">
        <v>97</v>
      </c>
      <c r="D48" s="71" t="s">
        <v>65</v>
      </c>
      <c r="E48" s="72">
        <v>330</v>
      </c>
      <c r="F48" s="70" t="s">
        <v>66</v>
      </c>
      <c r="G48" s="73" t="s">
        <v>67</v>
      </c>
      <c r="H48" s="74">
        <v>64302130</v>
      </c>
      <c r="I48" s="74">
        <v>64302130</v>
      </c>
      <c r="J48" s="75" t="s">
        <v>68</v>
      </c>
      <c r="K48" s="70" t="s">
        <v>69</v>
      </c>
      <c r="L48" s="76">
        <f t="shared" si="3"/>
        <v>0</v>
      </c>
      <c r="M48" s="77" t="s">
        <v>138</v>
      </c>
      <c r="N48" s="78" t="s">
        <v>71</v>
      </c>
      <c r="O48" s="81" t="s">
        <v>108</v>
      </c>
      <c r="P48" s="79" t="s">
        <v>109</v>
      </c>
      <c r="Q48" s="58" t="s">
        <v>110</v>
      </c>
      <c r="R48" s="80" t="s">
        <v>111</v>
      </c>
      <c r="S48" s="86">
        <v>100153157</v>
      </c>
      <c r="T48" s="81" t="s">
        <v>112</v>
      </c>
      <c r="U48" s="81" t="s">
        <v>113</v>
      </c>
      <c r="V48" s="82" t="s">
        <v>114</v>
      </c>
      <c r="W48" s="78" t="s">
        <v>115</v>
      </c>
      <c r="X48" s="83" t="s">
        <v>77</v>
      </c>
      <c r="Y48" s="70" t="s">
        <v>81</v>
      </c>
      <c r="Z48" s="95">
        <v>45293</v>
      </c>
      <c r="AA48" s="95">
        <v>45299</v>
      </c>
      <c r="AB48" s="95">
        <v>45320</v>
      </c>
      <c r="AC48" s="95">
        <v>45323</v>
      </c>
      <c r="AD48" s="86">
        <f t="shared" si="0"/>
        <v>6</v>
      </c>
      <c r="AE48" s="86">
        <f t="shared" si="0"/>
        <v>21</v>
      </c>
      <c r="AF48" s="86">
        <f t="shared" si="1"/>
        <v>27</v>
      </c>
      <c r="AG48" s="97" t="s">
        <v>122</v>
      </c>
      <c r="AH48" s="98" t="s">
        <v>128</v>
      </c>
      <c r="AI48" s="86" t="str">
        <f>VLOOKUP(Q48,[5]BD!H$6:K$170,4,0)</f>
        <v>13-10-00-000</v>
      </c>
    </row>
    <row r="49" spans="1:35" s="67" customFormat="1" ht="15" hidden="1" customHeight="1" x14ac:dyDescent="0.25">
      <c r="A49" s="68">
        <v>24</v>
      </c>
      <c r="B49" s="69">
        <v>80101505</v>
      </c>
      <c r="C49" s="70" t="s">
        <v>97</v>
      </c>
      <c r="D49" s="71" t="s">
        <v>65</v>
      </c>
      <c r="E49" s="72">
        <v>330</v>
      </c>
      <c r="F49" s="70" t="s">
        <v>66</v>
      </c>
      <c r="G49" s="73" t="s">
        <v>67</v>
      </c>
      <c r="H49" s="74">
        <v>64302130</v>
      </c>
      <c r="I49" s="74">
        <v>64302130</v>
      </c>
      <c r="J49" s="75" t="s">
        <v>68</v>
      </c>
      <c r="K49" s="70" t="s">
        <v>69</v>
      </c>
      <c r="L49" s="76">
        <f t="shared" si="3"/>
        <v>0</v>
      </c>
      <c r="M49" s="77" t="s">
        <v>139</v>
      </c>
      <c r="N49" s="78" t="s">
        <v>71</v>
      </c>
      <c r="O49" s="81" t="s">
        <v>108</v>
      </c>
      <c r="P49" s="79" t="s">
        <v>109</v>
      </c>
      <c r="Q49" s="58" t="s">
        <v>110</v>
      </c>
      <c r="R49" s="80" t="s">
        <v>111</v>
      </c>
      <c r="S49" s="86">
        <v>100153157</v>
      </c>
      <c r="T49" s="81" t="s">
        <v>112</v>
      </c>
      <c r="U49" s="81" t="s">
        <v>113</v>
      </c>
      <c r="V49" s="82" t="s">
        <v>114</v>
      </c>
      <c r="W49" s="78" t="s">
        <v>115</v>
      </c>
      <c r="X49" s="83" t="s">
        <v>77</v>
      </c>
      <c r="Y49" s="70" t="s">
        <v>81</v>
      </c>
      <c r="Z49" s="95">
        <v>45293</v>
      </c>
      <c r="AA49" s="95">
        <v>45299</v>
      </c>
      <c r="AB49" s="95">
        <v>45320</v>
      </c>
      <c r="AC49" s="95">
        <v>45323</v>
      </c>
      <c r="AD49" s="86">
        <f t="shared" si="0"/>
        <v>6</v>
      </c>
      <c r="AE49" s="86">
        <f t="shared" si="0"/>
        <v>21</v>
      </c>
      <c r="AF49" s="86">
        <f t="shared" si="1"/>
        <v>27</v>
      </c>
      <c r="AG49" s="97" t="s">
        <v>122</v>
      </c>
      <c r="AH49" s="98" t="s">
        <v>128</v>
      </c>
      <c r="AI49" s="86" t="str">
        <f>VLOOKUP(Q49,[5]BD!H$6:K$170,4,0)</f>
        <v>13-10-00-000</v>
      </c>
    </row>
    <row r="50" spans="1:35" s="67" customFormat="1" ht="15" hidden="1" customHeight="1" x14ac:dyDescent="0.25">
      <c r="A50" s="68">
        <v>25</v>
      </c>
      <c r="B50" s="69">
        <v>80101505</v>
      </c>
      <c r="C50" s="70" t="s">
        <v>97</v>
      </c>
      <c r="D50" s="71" t="s">
        <v>65</v>
      </c>
      <c r="E50" s="72">
        <v>330</v>
      </c>
      <c r="F50" s="70" t="s">
        <v>66</v>
      </c>
      <c r="G50" s="73" t="s">
        <v>67</v>
      </c>
      <c r="H50" s="74">
        <v>64302130</v>
      </c>
      <c r="I50" s="74">
        <v>64302130</v>
      </c>
      <c r="J50" s="75" t="s">
        <v>68</v>
      </c>
      <c r="K50" s="70" t="s">
        <v>69</v>
      </c>
      <c r="L50" s="76">
        <f t="shared" si="3"/>
        <v>0</v>
      </c>
      <c r="M50" s="77" t="s">
        <v>140</v>
      </c>
      <c r="N50" s="78" t="s">
        <v>71</v>
      </c>
      <c r="O50" s="81" t="s">
        <v>108</v>
      </c>
      <c r="P50" s="79" t="s">
        <v>109</v>
      </c>
      <c r="Q50" s="58" t="s">
        <v>110</v>
      </c>
      <c r="R50" s="80" t="s">
        <v>111</v>
      </c>
      <c r="S50" s="86">
        <v>100153157</v>
      </c>
      <c r="T50" s="81" t="s">
        <v>112</v>
      </c>
      <c r="U50" s="81" t="s">
        <v>113</v>
      </c>
      <c r="V50" s="82" t="s">
        <v>114</v>
      </c>
      <c r="W50" s="78" t="s">
        <v>115</v>
      </c>
      <c r="X50" s="83" t="s">
        <v>77</v>
      </c>
      <c r="Y50" s="70" t="s">
        <v>81</v>
      </c>
      <c r="Z50" s="95">
        <v>45293</v>
      </c>
      <c r="AA50" s="95">
        <v>45299</v>
      </c>
      <c r="AB50" s="95">
        <v>45320</v>
      </c>
      <c r="AC50" s="95">
        <v>45323</v>
      </c>
      <c r="AD50" s="86">
        <f t="shared" si="0"/>
        <v>6</v>
      </c>
      <c r="AE50" s="86">
        <f t="shared" si="0"/>
        <v>21</v>
      </c>
      <c r="AF50" s="86">
        <f t="shared" si="1"/>
        <v>27</v>
      </c>
      <c r="AG50" s="97" t="s">
        <v>122</v>
      </c>
      <c r="AH50" s="98" t="s">
        <v>128</v>
      </c>
      <c r="AI50" s="86" t="str">
        <f>VLOOKUP(Q50,[5]BD!H$6:K$170,4,0)</f>
        <v>13-10-00-000</v>
      </c>
    </row>
    <row r="51" spans="1:35" s="67" customFormat="1" ht="15" hidden="1" customHeight="1" x14ac:dyDescent="0.25">
      <c r="A51" s="68">
        <v>26</v>
      </c>
      <c r="B51" s="69">
        <v>80101505</v>
      </c>
      <c r="C51" s="70" t="s">
        <v>97</v>
      </c>
      <c r="D51" s="71" t="s">
        <v>65</v>
      </c>
      <c r="E51" s="72">
        <v>330</v>
      </c>
      <c r="F51" s="70" t="s">
        <v>66</v>
      </c>
      <c r="G51" s="73" t="s">
        <v>67</v>
      </c>
      <c r="H51" s="74">
        <v>64302130</v>
      </c>
      <c r="I51" s="74">
        <v>64302130</v>
      </c>
      <c r="J51" s="75" t="s">
        <v>68</v>
      </c>
      <c r="K51" s="70" t="s">
        <v>69</v>
      </c>
      <c r="L51" s="76">
        <f t="shared" si="3"/>
        <v>0</v>
      </c>
      <c r="M51" s="77" t="s">
        <v>141</v>
      </c>
      <c r="N51" s="78" t="s">
        <v>71</v>
      </c>
      <c r="O51" s="81" t="s">
        <v>108</v>
      </c>
      <c r="P51" s="79" t="s">
        <v>109</v>
      </c>
      <c r="Q51" s="58" t="s">
        <v>110</v>
      </c>
      <c r="R51" s="80" t="s">
        <v>111</v>
      </c>
      <c r="S51" s="86">
        <v>100153157</v>
      </c>
      <c r="T51" s="81" t="s">
        <v>112</v>
      </c>
      <c r="U51" s="81" t="s">
        <v>113</v>
      </c>
      <c r="V51" s="82" t="s">
        <v>114</v>
      </c>
      <c r="W51" s="78" t="s">
        <v>115</v>
      </c>
      <c r="X51" s="83" t="s">
        <v>77</v>
      </c>
      <c r="Y51" s="70" t="s">
        <v>81</v>
      </c>
      <c r="Z51" s="95">
        <v>45293</v>
      </c>
      <c r="AA51" s="95">
        <v>45299</v>
      </c>
      <c r="AB51" s="95">
        <v>45320</v>
      </c>
      <c r="AC51" s="95">
        <v>45323</v>
      </c>
      <c r="AD51" s="86">
        <f t="shared" si="0"/>
        <v>6</v>
      </c>
      <c r="AE51" s="86">
        <f t="shared" si="0"/>
        <v>21</v>
      </c>
      <c r="AF51" s="86">
        <f t="shared" si="1"/>
        <v>27</v>
      </c>
      <c r="AG51" s="97" t="s">
        <v>122</v>
      </c>
      <c r="AH51" s="98" t="s">
        <v>128</v>
      </c>
      <c r="AI51" s="86" t="str">
        <f>VLOOKUP(Q51,[5]BD!H$6:K$170,4,0)</f>
        <v>13-10-00-000</v>
      </c>
    </row>
    <row r="52" spans="1:35" s="67" customFormat="1" ht="15" hidden="1" customHeight="1" x14ac:dyDescent="0.25">
      <c r="A52" s="68">
        <v>27</v>
      </c>
      <c r="B52" s="69">
        <v>80101505</v>
      </c>
      <c r="C52" s="70" t="s">
        <v>97</v>
      </c>
      <c r="D52" s="71" t="s">
        <v>65</v>
      </c>
      <c r="E52" s="72">
        <v>330</v>
      </c>
      <c r="F52" s="70" t="s">
        <v>66</v>
      </c>
      <c r="G52" s="73" t="s">
        <v>67</v>
      </c>
      <c r="H52" s="74">
        <v>64302130</v>
      </c>
      <c r="I52" s="74">
        <v>64302130</v>
      </c>
      <c r="J52" s="75" t="s">
        <v>68</v>
      </c>
      <c r="K52" s="70" t="s">
        <v>69</v>
      </c>
      <c r="L52" s="76">
        <f t="shared" si="3"/>
        <v>0</v>
      </c>
      <c r="M52" s="77" t="s">
        <v>142</v>
      </c>
      <c r="N52" s="78" t="s">
        <v>71</v>
      </c>
      <c r="O52" s="81" t="s">
        <v>108</v>
      </c>
      <c r="P52" s="79" t="s">
        <v>109</v>
      </c>
      <c r="Q52" s="58" t="s">
        <v>110</v>
      </c>
      <c r="R52" s="80" t="s">
        <v>111</v>
      </c>
      <c r="S52" s="86">
        <v>100153157</v>
      </c>
      <c r="T52" s="81" t="s">
        <v>112</v>
      </c>
      <c r="U52" s="81" t="s">
        <v>113</v>
      </c>
      <c r="V52" s="82" t="s">
        <v>114</v>
      </c>
      <c r="W52" s="78" t="s">
        <v>115</v>
      </c>
      <c r="X52" s="83" t="s">
        <v>77</v>
      </c>
      <c r="Y52" s="70" t="s">
        <v>81</v>
      </c>
      <c r="Z52" s="95">
        <v>45293</v>
      </c>
      <c r="AA52" s="95">
        <v>45299</v>
      </c>
      <c r="AB52" s="95">
        <v>45320</v>
      </c>
      <c r="AC52" s="95">
        <v>45323</v>
      </c>
      <c r="AD52" s="86">
        <f t="shared" si="0"/>
        <v>6</v>
      </c>
      <c r="AE52" s="86">
        <f t="shared" si="0"/>
        <v>21</v>
      </c>
      <c r="AF52" s="86">
        <f t="shared" si="1"/>
        <v>27</v>
      </c>
      <c r="AG52" s="97" t="s">
        <v>122</v>
      </c>
      <c r="AH52" s="98" t="s">
        <v>128</v>
      </c>
      <c r="AI52" s="86" t="str">
        <f>VLOOKUP(Q52,[5]BD!H$6:K$170,4,0)</f>
        <v>13-10-00-000</v>
      </c>
    </row>
    <row r="53" spans="1:35" s="67" customFormat="1" ht="15" hidden="1" customHeight="1" x14ac:dyDescent="0.25">
      <c r="A53" s="68">
        <v>28</v>
      </c>
      <c r="B53" s="69">
        <v>80101505</v>
      </c>
      <c r="C53" s="70" t="s">
        <v>97</v>
      </c>
      <c r="D53" s="71" t="s">
        <v>65</v>
      </c>
      <c r="E53" s="72">
        <v>330</v>
      </c>
      <c r="F53" s="70" t="s">
        <v>66</v>
      </c>
      <c r="G53" s="73" t="s">
        <v>67</v>
      </c>
      <c r="H53" s="74">
        <v>64302130</v>
      </c>
      <c r="I53" s="74">
        <v>64302130</v>
      </c>
      <c r="J53" s="75" t="s">
        <v>68</v>
      </c>
      <c r="K53" s="70" t="s">
        <v>69</v>
      </c>
      <c r="L53" s="76">
        <f t="shared" si="3"/>
        <v>0</v>
      </c>
      <c r="M53" s="77" t="s">
        <v>143</v>
      </c>
      <c r="N53" s="78" t="s">
        <v>71</v>
      </c>
      <c r="O53" s="81" t="s">
        <v>108</v>
      </c>
      <c r="P53" s="79" t="s">
        <v>109</v>
      </c>
      <c r="Q53" s="58" t="s">
        <v>110</v>
      </c>
      <c r="R53" s="80" t="s">
        <v>111</v>
      </c>
      <c r="S53" s="86">
        <v>100153157</v>
      </c>
      <c r="T53" s="81" t="s">
        <v>112</v>
      </c>
      <c r="U53" s="81" t="s">
        <v>113</v>
      </c>
      <c r="V53" s="82" t="s">
        <v>114</v>
      </c>
      <c r="W53" s="78" t="s">
        <v>115</v>
      </c>
      <c r="X53" s="83" t="s">
        <v>77</v>
      </c>
      <c r="Y53" s="70" t="s">
        <v>81</v>
      </c>
      <c r="Z53" s="95">
        <v>45293</v>
      </c>
      <c r="AA53" s="95">
        <v>45299</v>
      </c>
      <c r="AB53" s="95">
        <v>45320</v>
      </c>
      <c r="AC53" s="95">
        <v>45323</v>
      </c>
      <c r="AD53" s="86">
        <f t="shared" si="0"/>
        <v>6</v>
      </c>
      <c r="AE53" s="86">
        <f t="shared" si="0"/>
        <v>21</v>
      </c>
      <c r="AF53" s="86">
        <f t="shared" si="1"/>
        <v>27</v>
      </c>
      <c r="AG53" s="97" t="s">
        <v>122</v>
      </c>
      <c r="AH53" s="98" t="s">
        <v>128</v>
      </c>
      <c r="AI53" s="86" t="str">
        <f>VLOOKUP(Q53,[5]BD!H$6:K$170,4,0)</f>
        <v>13-10-00-000</v>
      </c>
    </row>
    <row r="54" spans="1:35" s="67" customFormat="1" ht="15" hidden="1" customHeight="1" x14ac:dyDescent="0.25">
      <c r="A54" s="68">
        <v>29</v>
      </c>
      <c r="B54" s="69">
        <v>80101505</v>
      </c>
      <c r="C54" s="70" t="s">
        <v>97</v>
      </c>
      <c r="D54" s="71" t="s">
        <v>65</v>
      </c>
      <c r="E54" s="72">
        <v>330</v>
      </c>
      <c r="F54" s="70" t="s">
        <v>66</v>
      </c>
      <c r="G54" s="73" t="s">
        <v>67</v>
      </c>
      <c r="H54" s="74">
        <v>65802130</v>
      </c>
      <c r="I54" s="74">
        <v>65802130</v>
      </c>
      <c r="J54" s="75" t="s">
        <v>68</v>
      </c>
      <c r="K54" s="70" t="s">
        <v>69</v>
      </c>
      <c r="L54" s="76">
        <f t="shared" si="3"/>
        <v>0</v>
      </c>
      <c r="M54" s="77" t="s">
        <v>144</v>
      </c>
      <c r="N54" s="78" t="s">
        <v>71</v>
      </c>
      <c r="O54" s="81" t="s">
        <v>108</v>
      </c>
      <c r="P54" s="79" t="s">
        <v>109</v>
      </c>
      <c r="Q54" s="58" t="s">
        <v>110</v>
      </c>
      <c r="R54" s="80" t="s">
        <v>111</v>
      </c>
      <c r="S54" s="86">
        <v>100153157</v>
      </c>
      <c r="T54" s="81" t="s">
        <v>112</v>
      </c>
      <c r="U54" s="81" t="s">
        <v>113</v>
      </c>
      <c r="V54" s="82" t="s">
        <v>114</v>
      </c>
      <c r="W54" s="78" t="s">
        <v>115</v>
      </c>
      <c r="X54" s="83" t="s">
        <v>77</v>
      </c>
      <c r="Y54" s="70" t="s">
        <v>81</v>
      </c>
      <c r="Z54" s="95">
        <v>45293</v>
      </c>
      <c r="AA54" s="95">
        <v>45299</v>
      </c>
      <c r="AB54" s="95">
        <v>45320</v>
      </c>
      <c r="AC54" s="95">
        <v>45323</v>
      </c>
      <c r="AD54" s="86">
        <f t="shared" si="0"/>
        <v>6</v>
      </c>
      <c r="AE54" s="86">
        <f t="shared" si="0"/>
        <v>21</v>
      </c>
      <c r="AF54" s="86">
        <f t="shared" si="1"/>
        <v>27</v>
      </c>
      <c r="AG54" s="97" t="s">
        <v>122</v>
      </c>
      <c r="AH54" s="98" t="s">
        <v>135</v>
      </c>
      <c r="AI54" s="86" t="str">
        <f>VLOOKUP(Q54,[5]BD!H$6:K$170,4,0)</f>
        <v>13-10-00-000</v>
      </c>
    </row>
    <row r="55" spans="1:35" s="67" customFormat="1" ht="15" hidden="1" customHeight="1" x14ac:dyDescent="0.25">
      <c r="A55" s="68">
        <v>30</v>
      </c>
      <c r="B55" s="69">
        <v>80101505</v>
      </c>
      <c r="C55" s="70" t="s">
        <v>97</v>
      </c>
      <c r="D55" s="71" t="s">
        <v>65</v>
      </c>
      <c r="E55" s="72">
        <v>330</v>
      </c>
      <c r="F55" s="70" t="s">
        <v>66</v>
      </c>
      <c r="G55" s="73" t="s">
        <v>67</v>
      </c>
      <c r="H55" s="74">
        <v>64302130</v>
      </c>
      <c r="I55" s="74">
        <v>64302130</v>
      </c>
      <c r="J55" s="75" t="s">
        <v>68</v>
      </c>
      <c r="K55" s="70" t="s">
        <v>69</v>
      </c>
      <c r="L55" s="76">
        <f t="shared" si="3"/>
        <v>0</v>
      </c>
      <c r="M55" s="77" t="s">
        <v>145</v>
      </c>
      <c r="N55" s="78" t="s">
        <v>71</v>
      </c>
      <c r="O55" s="81" t="s">
        <v>108</v>
      </c>
      <c r="P55" s="79" t="s">
        <v>109</v>
      </c>
      <c r="Q55" s="58" t="s">
        <v>110</v>
      </c>
      <c r="R55" s="80" t="s">
        <v>111</v>
      </c>
      <c r="S55" s="86">
        <v>100153157</v>
      </c>
      <c r="T55" s="81" t="s">
        <v>112</v>
      </c>
      <c r="U55" s="81" t="s">
        <v>113</v>
      </c>
      <c r="V55" s="82" t="s">
        <v>114</v>
      </c>
      <c r="W55" s="78" t="s">
        <v>115</v>
      </c>
      <c r="X55" s="83" t="s">
        <v>77</v>
      </c>
      <c r="Y55" s="70" t="s">
        <v>81</v>
      </c>
      <c r="Z55" s="95">
        <v>45293</v>
      </c>
      <c r="AA55" s="95">
        <v>45299</v>
      </c>
      <c r="AB55" s="95">
        <v>45320</v>
      </c>
      <c r="AC55" s="95">
        <v>45323</v>
      </c>
      <c r="AD55" s="86">
        <f t="shared" si="0"/>
        <v>6</v>
      </c>
      <c r="AE55" s="86">
        <f t="shared" si="0"/>
        <v>21</v>
      </c>
      <c r="AF55" s="86">
        <f t="shared" si="1"/>
        <v>27</v>
      </c>
      <c r="AG55" s="97" t="s">
        <v>122</v>
      </c>
      <c r="AH55" s="98" t="s">
        <v>128</v>
      </c>
      <c r="AI55" s="86" t="str">
        <f>VLOOKUP(Q55,[5]BD!H$6:K$170,4,0)</f>
        <v>13-10-00-000</v>
      </c>
    </row>
    <row r="56" spans="1:35" s="67" customFormat="1" ht="15" hidden="1" customHeight="1" x14ac:dyDescent="0.25">
      <c r="A56" s="68">
        <v>31</v>
      </c>
      <c r="B56" s="69">
        <v>80101505</v>
      </c>
      <c r="C56" s="70" t="s">
        <v>97</v>
      </c>
      <c r="D56" s="71" t="s">
        <v>65</v>
      </c>
      <c r="E56" s="72">
        <v>330</v>
      </c>
      <c r="F56" s="70" t="s">
        <v>66</v>
      </c>
      <c r="G56" s="73" t="s">
        <v>67</v>
      </c>
      <c r="H56" s="74">
        <v>64302130</v>
      </c>
      <c r="I56" s="74">
        <v>64302130</v>
      </c>
      <c r="J56" s="75" t="s">
        <v>68</v>
      </c>
      <c r="K56" s="70" t="s">
        <v>69</v>
      </c>
      <c r="L56" s="76">
        <f t="shared" si="3"/>
        <v>0</v>
      </c>
      <c r="M56" s="77" t="s">
        <v>146</v>
      </c>
      <c r="N56" s="78" t="s">
        <v>71</v>
      </c>
      <c r="O56" s="81" t="s">
        <v>108</v>
      </c>
      <c r="P56" s="79" t="s">
        <v>109</v>
      </c>
      <c r="Q56" s="58" t="s">
        <v>110</v>
      </c>
      <c r="R56" s="80" t="s">
        <v>111</v>
      </c>
      <c r="S56" s="86">
        <v>100153157</v>
      </c>
      <c r="T56" s="81" t="s">
        <v>112</v>
      </c>
      <c r="U56" s="81" t="s">
        <v>113</v>
      </c>
      <c r="V56" s="82" t="s">
        <v>114</v>
      </c>
      <c r="W56" s="78" t="s">
        <v>115</v>
      </c>
      <c r="X56" s="83" t="s">
        <v>77</v>
      </c>
      <c r="Y56" s="70" t="s">
        <v>81</v>
      </c>
      <c r="Z56" s="95">
        <v>45293</v>
      </c>
      <c r="AA56" s="95">
        <v>45299</v>
      </c>
      <c r="AB56" s="95">
        <v>45320</v>
      </c>
      <c r="AC56" s="95">
        <v>45323</v>
      </c>
      <c r="AD56" s="86">
        <f t="shared" si="0"/>
        <v>6</v>
      </c>
      <c r="AE56" s="86">
        <f t="shared" si="0"/>
        <v>21</v>
      </c>
      <c r="AF56" s="86">
        <f t="shared" si="1"/>
        <v>27</v>
      </c>
      <c r="AG56" s="97" t="s">
        <v>122</v>
      </c>
      <c r="AH56" s="98" t="s">
        <v>128</v>
      </c>
      <c r="AI56" s="86" t="str">
        <f>VLOOKUP(Q56,[5]BD!H$6:K$170,4,0)</f>
        <v>13-10-00-000</v>
      </c>
    </row>
    <row r="57" spans="1:35" s="67" customFormat="1" ht="15" hidden="1" customHeight="1" x14ac:dyDescent="0.25">
      <c r="A57" s="68">
        <v>32</v>
      </c>
      <c r="B57" s="69">
        <v>80101505</v>
      </c>
      <c r="C57" s="70" t="s">
        <v>97</v>
      </c>
      <c r="D57" s="71" t="s">
        <v>65</v>
      </c>
      <c r="E57" s="72">
        <v>330</v>
      </c>
      <c r="F57" s="70" t="s">
        <v>66</v>
      </c>
      <c r="G57" s="73" t="s">
        <v>67</v>
      </c>
      <c r="H57" s="74">
        <v>59695075</v>
      </c>
      <c r="I57" s="74">
        <v>59695075</v>
      </c>
      <c r="J57" s="75" t="s">
        <v>68</v>
      </c>
      <c r="K57" s="70" t="s">
        <v>69</v>
      </c>
      <c r="L57" s="76">
        <f t="shared" si="3"/>
        <v>0</v>
      </c>
      <c r="M57" s="77" t="s">
        <v>147</v>
      </c>
      <c r="N57" s="78" t="s">
        <v>71</v>
      </c>
      <c r="O57" s="81" t="s">
        <v>108</v>
      </c>
      <c r="P57" s="79" t="s">
        <v>109</v>
      </c>
      <c r="Q57" s="58" t="s">
        <v>110</v>
      </c>
      <c r="R57" s="80" t="s">
        <v>111</v>
      </c>
      <c r="S57" s="86">
        <v>100153157</v>
      </c>
      <c r="T57" s="81" t="s">
        <v>112</v>
      </c>
      <c r="U57" s="81" t="s">
        <v>113</v>
      </c>
      <c r="V57" s="82" t="s">
        <v>114</v>
      </c>
      <c r="W57" s="78" t="s">
        <v>115</v>
      </c>
      <c r="X57" s="83" t="s">
        <v>77</v>
      </c>
      <c r="Y57" s="70" t="s">
        <v>81</v>
      </c>
      <c r="Z57" s="95">
        <v>45293</v>
      </c>
      <c r="AA57" s="95">
        <v>45299</v>
      </c>
      <c r="AB57" s="95">
        <v>45320</v>
      </c>
      <c r="AC57" s="95">
        <v>45323</v>
      </c>
      <c r="AD57" s="86">
        <f t="shared" si="0"/>
        <v>6</v>
      </c>
      <c r="AE57" s="86">
        <f t="shared" si="0"/>
        <v>21</v>
      </c>
      <c r="AF57" s="86">
        <f t="shared" si="1"/>
        <v>27</v>
      </c>
      <c r="AG57" s="97" t="s">
        <v>122</v>
      </c>
      <c r="AH57" s="98" t="s">
        <v>128</v>
      </c>
      <c r="AI57" s="86" t="str">
        <f>VLOOKUP(Q57,[5]BD!H$6:K$170,4,0)</f>
        <v>13-10-00-000</v>
      </c>
    </row>
    <row r="58" spans="1:35" s="67" customFormat="1" ht="15" hidden="1" customHeight="1" x14ac:dyDescent="0.25">
      <c r="A58" s="68">
        <v>33</v>
      </c>
      <c r="B58" s="69">
        <v>80101505</v>
      </c>
      <c r="C58" s="70" t="s">
        <v>97</v>
      </c>
      <c r="D58" s="71" t="s">
        <v>65</v>
      </c>
      <c r="E58" s="72">
        <v>330</v>
      </c>
      <c r="F58" s="70" t="s">
        <v>66</v>
      </c>
      <c r="G58" s="73" t="s">
        <v>67</v>
      </c>
      <c r="H58" s="74">
        <v>59695075</v>
      </c>
      <c r="I58" s="74">
        <v>59695075</v>
      </c>
      <c r="J58" s="75" t="s">
        <v>68</v>
      </c>
      <c r="K58" s="70" t="s">
        <v>69</v>
      </c>
      <c r="L58" s="76">
        <f t="shared" si="3"/>
        <v>0</v>
      </c>
      <c r="M58" s="77" t="s">
        <v>148</v>
      </c>
      <c r="N58" s="78" t="s">
        <v>71</v>
      </c>
      <c r="O58" s="81" t="s">
        <v>108</v>
      </c>
      <c r="P58" s="79" t="s">
        <v>109</v>
      </c>
      <c r="Q58" s="58" t="s">
        <v>110</v>
      </c>
      <c r="R58" s="80" t="s">
        <v>111</v>
      </c>
      <c r="S58" s="86">
        <v>100153157</v>
      </c>
      <c r="T58" s="81" t="s">
        <v>112</v>
      </c>
      <c r="U58" s="81" t="s">
        <v>113</v>
      </c>
      <c r="V58" s="82" t="s">
        <v>114</v>
      </c>
      <c r="W58" s="78" t="s">
        <v>115</v>
      </c>
      <c r="X58" s="83" t="s">
        <v>77</v>
      </c>
      <c r="Y58" s="70" t="s">
        <v>81</v>
      </c>
      <c r="Z58" s="95">
        <v>45293</v>
      </c>
      <c r="AA58" s="95">
        <v>45299</v>
      </c>
      <c r="AB58" s="95">
        <v>45320</v>
      </c>
      <c r="AC58" s="95">
        <v>45323</v>
      </c>
      <c r="AD58" s="86">
        <f t="shared" si="0"/>
        <v>6</v>
      </c>
      <c r="AE58" s="86">
        <f t="shared" si="0"/>
        <v>21</v>
      </c>
      <c r="AF58" s="86">
        <f t="shared" si="1"/>
        <v>27</v>
      </c>
      <c r="AG58" s="97" t="s">
        <v>122</v>
      </c>
      <c r="AH58" s="98" t="s">
        <v>128</v>
      </c>
      <c r="AI58" s="86" t="str">
        <f>VLOOKUP(Q58,[5]BD!H$6:K$170,4,0)</f>
        <v>13-10-00-000</v>
      </c>
    </row>
    <row r="59" spans="1:35" s="67" customFormat="1" ht="15" hidden="1" customHeight="1" x14ac:dyDescent="0.25">
      <c r="A59" s="68">
        <v>34</v>
      </c>
      <c r="B59" s="69">
        <v>80101505</v>
      </c>
      <c r="C59" s="70" t="s">
        <v>97</v>
      </c>
      <c r="D59" s="71" t="s">
        <v>65</v>
      </c>
      <c r="E59" s="72">
        <v>330</v>
      </c>
      <c r="F59" s="70" t="s">
        <v>66</v>
      </c>
      <c r="G59" s="73" t="s">
        <v>67</v>
      </c>
      <c r="H59" s="74">
        <v>59695075</v>
      </c>
      <c r="I59" s="74">
        <v>59695075</v>
      </c>
      <c r="J59" s="75" t="s">
        <v>68</v>
      </c>
      <c r="K59" s="70" t="s">
        <v>69</v>
      </c>
      <c r="L59" s="76">
        <f t="shared" si="3"/>
        <v>0</v>
      </c>
      <c r="M59" s="77" t="s">
        <v>149</v>
      </c>
      <c r="N59" s="78" t="s">
        <v>71</v>
      </c>
      <c r="O59" s="81" t="s">
        <v>108</v>
      </c>
      <c r="P59" s="79" t="s">
        <v>109</v>
      </c>
      <c r="Q59" s="58" t="s">
        <v>110</v>
      </c>
      <c r="R59" s="80" t="s">
        <v>111</v>
      </c>
      <c r="S59" s="86">
        <v>100153157</v>
      </c>
      <c r="T59" s="81" t="s">
        <v>112</v>
      </c>
      <c r="U59" s="81" t="s">
        <v>113</v>
      </c>
      <c r="V59" s="82" t="s">
        <v>114</v>
      </c>
      <c r="W59" s="78" t="s">
        <v>115</v>
      </c>
      <c r="X59" s="83" t="s">
        <v>77</v>
      </c>
      <c r="Y59" s="70" t="s">
        <v>81</v>
      </c>
      <c r="Z59" s="95">
        <v>45293</v>
      </c>
      <c r="AA59" s="95">
        <v>45299</v>
      </c>
      <c r="AB59" s="95">
        <v>45320</v>
      </c>
      <c r="AC59" s="95">
        <v>45323</v>
      </c>
      <c r="AD59" s="86">
        <f t="shared" si="0"/>
        <v>6</v>
      </c>
      <c r="AE59" s="86">
        <f t="shared" si="0"/>
        <v>21</v>
      </c>
      <c r="AF59" s="86">
        <f t="shared" si="1"/>
        <v>27</v>
      </c>
      <c r="AG59" s="97" t="s">
        <v>122</v>
      </c>
      <c r="AH59" s="98" t="s">
        <v>128</v>
      </c>
      <c r="AI59" s="86" t="str">
        <f>VLOOKUP(Q59,[5]BD!H$6:K$170,4,0)</f>
        <v>13-10-00-000</v>
      </c>
    </row>
    <row r="60" spans="1:35" s="67" customFormat="1" ht="15" hidden="1" customHeight="1" x14ac:dyDescent="0.25">
      <c r="A60" s="68">
        <v>35</v>
      </c>
      <c r="B60" s="69">
        <v>43233205</v>
      </c>
      <c r="C60" s="70" t="s">
        <v>150</v>
      </c>
      <c r="D60" s="71" t="s">
        <v>151</v>
      </c>
      <c r="E60" s="72">
        <v>30</v>
      </c>
      <c r="F60" s="70" t="s">
        <v>152</v>
      </c>
      <c r="G60" s="73" t="s">
        <v>67</v>
      </c>
      <c r="H60" s="74">
        <v>789149015</v>
      </c>
      <c r="I60" s="74">
        <v>789149015</v>
      </c>
      <c r="J60" s="75" t="s">
        <v>68</v>
      </c>
      <c r="K60" s="70" t="s">
        <v>69</v>
      </c>
      <c r="L60" s="76">
        <f t="shared" si="3"/>
        <v>0</v>
      </c>
      <c r="M60" s="77" t="s">
        <v>153</v>
      </c>
      <c r="N60" s="78" t="s">
        <v>154</v>
      </c>
      <c r="O60" s="81" t="s">
        <v>108</v>
      </c>
      <c r="P60" s="79" t="s">
        <v>109</v>
      </c>
      <c r="Q60" s="58" t="s">
        <v>110</v>
      </c>
      <c r="R60" s="80" t="s">
        <v>111</v>
      </c>
      <c r="S60" s="86">
        <v>100153157</v>
      </c>
      <c r="T60" s="81" t="s">
        <v>112</v>
      </c>
      <c r="U60" s="81" t="s">
        <v>113</v>
      </c>
      <c r="V60" s="82" t="s">
        <v>114</v>
      </c>
      <c r="W60" s="78" t="s">
        <v>115</v>
      </c>
      <c r="X60" s="83" t="s">
        <v>77</v>
      </c>
      <c r="Y60" s="70" t="s">
        <v>78</v>
      </c>
      <c r="Z60" s="95">
        <v>45300</v>
      </c>
      <c r="AA60" s="95">
        <v>45327</v>
      </c>
      <c r="AB60" s="95">
        <v>45371</v>
      </c>
      <c r="AC60" s="95">
        <v>45373</v>
      </c>
      <c r="AD60" s="86">
        <f t="shared" si="0"/>
        <v>27</v>
      </c>
      <c r="AE60" s="86">
        <f t="shared" si="0"/>
        <v>44</v>
      </c>
      <c r="AF60" s="86">
        <f t="shared" si="1"/>
        <v>71</v>
      </c>
      <c r="AG60" s="97" t="s">
        <v>116</v>
      </c>
      <c r="AH60" s="98" t="s">
        <v>119</v>
      </c>
      <c r="AI60" s="86" t="str">
        <f>VLOOKUP(Q60,[5]BD!H$6:K$170,4,0)</f>
        <v>13-10-00-000</v>
      </c>
    </row>
    <row r="61" spans="1:35" s="67" customFormat="1" ht="15" hidden="1" customHeight="1" x14ac:dyDescent="0.25">
      <c r="A61" s="68">
        <v>36</v>
      </c>
      <c r="B61" s="69">
        <v>80141901</v>
      </c>
      <c r="C61" s="70" t="s">
        <v>155</v>
      </c>
      <c r="D61" s="71" t="s">
        <v>156</v>
      </c>
      <c r="E61" s="72">
        <v>204</v>
      </c>
      <c r="F61" s="70" t="s">
        <v>157</v>
      </c>
      <c r="G61" s="73" t="s">
        <v>67</v>
      </c>
      <c r="H61" s="74">
        <v>300000000</v>
      </c>
      <c r="I61" s="74">
        <v>300000000</v>
      </c>
      <c r="J61" s="75" t="s">
        <v>68</v>
      </c>
      <c r="K61" s="70" t="s">
        <v>69</v>
      </c>
      <c r="L61" s="76">
        <f t="shared" si="3"/>
        <v>0</v>
      </c>
      <c r="M61" s="79" t="s">
        <v>158</v>
      </c>
      <c r="N61" s="78" t="s">
        <v>100</v>
      </c>
      <c r="O61" s="78" t="s">
        <v>72</v>
      </c>
      <c r="P61" s="79" t="s">
        <v>69</v>
      </c>
      <c r="Q61" s="70" t="s">
        <v>159</v>
      </c>
      <c r="R61" s="80" t="s">
        <v>111</v>
      </c>
      <c r="S61" s="73">
        <v>100153162</v>
      </c>
      <c r="T61" s="99" t="s">
        <v>160</v>
      </c>
      <c r="U61" s="99" t="s">
        <v>161</v>
      </c>
      <c r="V61" s="100" t="s">
        <v>162</v>
      </c>
      <c r="W61" s="78">
        <v>6017428973</v>
      </c>
      <c r="X61" s="83" t="s">
        <v>77</v>
      </c>
      <c r="Y61" s="70" t="s">
        <v>81</v>
      </c>
      <c r="Z61" s="95">
        <v>45349</v>
      </c>
      <c r="AA61" s="95">
        <v>45363</v>
      </c>
      <c r="AB61" s="95">
        <v>45439</v>
      </c>
      <c r="AC61" s="95">
        <v>45458</v>
      </c>
      <c r="AD61" s="86">
        <v>14</v>
      </c>
      <c r="AE61" s="86">
        <v>76</v>
      </c>
      <c r="AF61" s="86">
        <v>90</v>
      </c>
      <c r="AG61" s="87" t="s">
        <v>69</v>
      </c>
      <c r="AH61" s="88" t="s">
        <v>69</v>
      </c>
      <c r="AI61" s="86" t="str">
        <f>VLOOKUP(Q61,[5]BD!H$6:K$170,4,0)</f>
        <v>13-10-00-000</v>
      </c>
    </row>
    <row r="62" spans="1:35" s="67" customFormat="1" ht="15" hidden="1" customHeight="1" x14ac:dyDescent="0.25">
      <c r="A62" s="68">
        <v>37</v>
      </c>
      <c r="B62" s="69">
        <v>82121505</v>
      </c>
      <c r="C62" s="70" t="s">
        <v>163</v>
      </c>
      <c r="D62" s="71" t="s">
        <v>156</v>
      </c>
      <c r="E62" s="72">
        <v>204</v>
      </c>
      <c r="F62" s="70" t="s">
        <v>164</v>
      </c>
      <c r="G62" s="73" t="s">
        <v>67</v>
      </c>
      <c r="H62" s="74">
        <v>30000000</v>
      </c>
      <c r="I62" s="74">
        <v>30000000</v>
      </c>
      <c r="J62" s="75" t="s">
        <v>68</v>
      </c>
      <c r="K62" s="70" t="s">
        <v>69</v>
      </c>
      <c r="L62" s="76">
        <f t="shared" si="3"/>
        <v>0</v>
      </c>
      <c r="M62" s="79" t="s">
        <v>165</v>
      </c>
      <c r="N62" s="78" t="s">
        <v>100</v>
      </c>
      <c r="O62" s="78" t="s">
        <v>72</v>
      </c>
      <c r="P62" s="79" t="s">
        <v>69</v>
      </c>
      <c r="Q62" s="70" t="s">
        <v>159</v>
      </c>
      <c r="R62" s="101" t="s">
        <v>111</v>
      </c>
      <c r="S62" s="73">
        <v>100153162</v>
      </c>
      <c r="T62" s="99" t="s">
        <v>160</v>
      </c>
      <c r="U62" s="99" t="s">
        <v>161</v>
      </c>
      <c r="V62" s="100" t="s">
        <v>162</v>
      </c>
      <c r="W62" s="78">
        <v>6017428973</v>
      </c>
      <c r="X62" s="83" t="s">
        <v>77</v>
      </c>
      <c r="Y62" s="70" t="s">
        <v>81</v>
      </c>
      <c r="Z62" s="95">
        <v>45349</v>
      </c>
      <c r="AA62" s="95">
        <v>45363</v>
      </c>
      <c r="AB62" s="95">
        <v>45439</v>
      </c>
      <c r="AC62" s="95">
        <v>45458</v>
      </c>
      <c r="AD62" s="86">
        <v>14</v>
      </c>
      <c r="AE62" s="86">
        <v>76</v>
      </c>
      <c r="AF62" s="86">
        <v>90</v>
      </c>
      <c r="AG62" s="87" t="s">
        <v>69</v>
      </c>
      <c r="AH62" s="88" t="s">
        <v>69</v>
      </c>
      <c r="AI62" s="86" t="str">
        <f>VLOOKUP(Q62,[5]BD!H$6:K$170,4,0)</f>
        <v>13-10-00-000</v>
      </c>
    </row>
    <row r="63" spans="1:35" s="67" customFormat="1" ht="15" hidden="1" customHeight="1" x14ac:dyDescent="0.25">
      <c r="A63" s="68">
        <v>38</v>
      </c>
      <c r="B63" s="69">
        <v>80131500</v>
      </c>
      <c r="C63" s="81" t="s">
        <v>166</v>
      </c>
      <c r="D63" s="71" t="s">
        <v>167</v>
      </c>
      <c r="E63" s="72">
        <v>204</v>
      </c>
      <c r="F63" s="70" t="s">
        <v>66</v>
      </c>
      <c r="G63" s="73" t="s">
        <v>67</v>
      </c>
      <c r="H63" s="74">
        <v>3000000000</v>
      </c>
      <c r="I63" s="74">
        <v>3000000000</v>
      </c>
      <c r="J63" s="75" t="s">
        <v>68</v>
      </c>
      <c r="K63" s="70" t="s">
        <v>69</v>
      </c>
      <c r="L63" s="76">
        <f t="shared" si="3"/>
        <v>0</v>
      </c>
      <c r="M63" s="79" t="s">
        <v>168</v>
      </c>
      <c r="N63" s="78" t="s">
        <v>169</v>
      </c>
      <c r="O63" s="78" t="s">
        <v>72</v>
      </c>
      <c r="P63" s="79" t="s">
        <v>69</v>
      </c>
      <c r="Q63" s="70" t="s">
        <v>159</v>
      </c>
      <c r="R63" s="101" t="s">
        <v>111</v>
      </c>
      <c r="S63" s="73">
        <v>100153162</v>
      </c>
      <c r="T63" s="99" t="s">
        <v>160</v>
      </c>
      <c r="U63" s="99" t="s">
        <v>161</v>
      </c>
      <c r="V63" s="100" t="s">
        <v>162</v>
      </c>
      <c r="W63" s="78">
        <v>6017428973</v>
      </c>
      <c r="X63" s="83" t="s">
        <v>77</v>
      </c>
      <c r="Y63" s="70" t="s">
        <v>78</v>
      </c>
      <c r="Z63" s="95">
        <v>45373</v>
      </c>
      <c r="AA63" s="95">
        <v>45387</v>
      </c>
      <c r="AB63" s="95">
        <v>45418</v>
      </c>
      <c r="AC63" s="95">
        <v>45422</v>
      </c>
      <c r="AD63" s="86">
        <v>14</v>
      </c>
      <c r="AE63" s="86">
        <v>31</v>
      </c>
      <c r="AF63" s="86">
        <v>45</v>
      </c>
      <c r="AG63" s="87" t="s">
        <v>69</v>
      </c>
      <c r="AH63" s="88" t="s">
        <v>69</v>
      </c>
      <c r="AI63" s="86" t="str">
        <f>VLOOKUP(Q63,[5]BD!H$6:K$170,4,0)</f>
        <v>13-10-00-000</v>
      </c>
    </row>
    <row r="64" spans="1:35" s="67" customFormat="1" ht="15" hidden="1" customHeight="1" x14ac:dyDescent="0.25">
      <c r="A64" s="68">
        <v>39</v>
      </c>
      <c r="B64" s="69">
        <v>81111508</v>
      </c>
      <c r="C64" s="70" t="s">
        <v>170</v>
      </c>
      <c r="D64" s="71" t="s">
        <v>151</v>
      </c>
      <c r="E64" s="72">
        <v>21</v>
      </c>
      <c r="F64" s="70" t="s">
        <v>157</v>
      </c>
      <c r="G64" s="73" t="s">
        <v>67</v>
      </c>
      <c r="H64" s="74">
        <v>700000000</v>
      </c>
      <c r="I64" s="74">
        <v>700000000</v>
      </c>
      <c r="J64" s="75" t="s">
        <v>68</v>
      </c>
      <c r="K64" s="70" t="s">
        <v>69</v>
      </c>
      <c r="L64" s="76">
        <f t="shared" si="3"/>
        <v>0</v>
      </c>
      <c r="M64" s="79" t="s">
        <v>171</v>
      </c>
      <c r="N64" s="78" t="s">
        <v>154</v>
      </c>
      <c r="O64" s="78" t="s">
        <v>72</v>
      </c>
      <c r="P64" s="79" t="s">
        <v>69</v>
      </c>
      <c r="Q64" s="70" t="s">
        <v>159</v>
      </c>
      <c r="R64" s="101" t="s">
        <v>111</v>
      </c>
      <c r="S64" s="73">
        <v>100153162</v>
      </c>
      <c r="T64" s="99" t="s">
        <v>160</v>
      </c>
      <c r="U64" s="99" t="s">
        <v>161</v>
      </c>
      <c r="V64" s="100" t="s">
        <v>162</v>
      </c>
      <c r="W64" s="78">
        <v>6017428973</v>
      </c>
      <c r="X64" s="83" t="s">
        <v>77</v>
      </c>
      <c r="Y64" s="70" t="s">
        <v>78</v>
      </c>
      <c r="Z64" s="95">
        <v>45300</v>
      </c>
      <c r="AA64" s="95">
        <v>45327</v>
      </c>
      <c r="AB64" s="95">
        <v>45371</v>
      </c>
      <c r="AC64" s="95">
        <v>45373</v>
      </c>
      <c r="AD64" s="86">
        <v>27</v>
      </c>
      <c r="AE64" s="86">
        <v>44</v>
      </c>
      <c r="AF64" s="86">
        <v>71</v>
      </c>
      <c r="AG64" s="87" t="s">
        <v>69</v>
      </c>
      <c r="AH64" s="88" t="s">
        <v>69</v>
      </c>
      <c r="AI64" s="86" t="str">
        <f>VLOOKUP(Q64,[5]BD!H$6:K$170,4,0)</f>
        <v>13-10-00-000</v>
      </c>
    </row>
    <row r="65" spans="1:35" s="67" customFormat="1" ht="15" hidden="1" customHeight="1" x14ac:dyDescent="0.25">
      <c r="A65" s="68">
        <v>40</v>
      </c>
      <c r="B65" s="69">
        <v>43191609</v>
      </c>
      <c r="C65" s="70" t="s">
        <v>172</v>
      </c>
      <c r="D65" s="71" t="s">
        <v>151</v>
      </c>
      <c r="E65" s="72">
        <v>204</v>
      </c>
      <c r="F65" s="70" t="s">
        <v>164</v>
      </c>
      <c r="G65" s="73" t="s">
        <v>67</v>
      </c>
      <c r="H65" s="74">
        <v>70000000</v>
      </c>
      <c r="I65" s="74">
        <v>70000000</v>
      </c>
      <c r="J65" s="75" t="s">
        <v>68</v>
      </c>
      <c r="K65" s="70" t="s">
        <v>69</v>
      </c>
      <c r="L65" s="76">
        <f t="shared" si="3"/>
        <v>0</v>
      </c>
      <c r="M65" s="79" t="s">
        <v>173</v>
      </c>
      <c r="N65" s="78" t="s">
        <v>154</v>
      </c>
      <c r="O65" s="78" t="s">
        <v>72</v>
      </c>
      <c r="P65" s="79" t="s">
        <v>69</v>
      </c>
      <c r="Q65" s="102" t="s">
        <v>174</v>
      </c>
      <c r="R65" s="101" t="s">
        <v>111</v>
      </c>
      <c r="S65" s="103">
        <v>100153158</v>
      </c>
      <c r="T65" s="104" t="s">
        <v>175</v>
      </c>
      <c r="U65" s="99" t="s">
        <v>113</v>
      </c>
      <c r="V65" s="105" t="s">
        <v>176</v>
      </c>
      <c r="W65" s="78">
        <v>6017428973</v>
      </c>
      <c r="X65" s="83" t="s">
        <v>77</v>
      </c>
      <c r="Y65" s="70" t="s">
        <v>78</v>
      </c>
      <c r="Z65" s="95">
        <v>45300</v>
      </c>
      <c r="AA65" s="95">
        <v>45327</v>
      </c>
      <c r="AB65" s="95">
        <v>45371</v>
      </c>
      <c r="AC65" s="95">
        <v>45373</v>
      </c>
      <c r="AD65" s="86">
        <v>27</v>
      </c>
      <c r="AE65" s="86">
        <v>44</v>
      </c>
      <c r="AF65" s="86">
        <v>71</v>
      </c>
      <c r="AG65" s="87" t="s">
        <v>69</v>
      </c>
      <c r="AH65" s="88" t="s">
        <v>69</v>
      </c>
      <c r="AI65" s="86" t="str">
        <f>VLOOKUP(Q65,[5]BD!H$6:K$170,4,0)</f>
        <v>13-10-00-000</v>
      </c>
    </row>
    <row r="66" spans="1:35" s="67" customFormat="1" ht="15" hidden="1" customHeight="1" x14ac:dyDescent="0.25">
      <c r="A66" s="68">
        <v>41</v>
      </c>
      <c r="B66" s="69">
        <v>72153613</v>
      </c>
      <c r="C66" s="70" t="s">
        <v>177</v>
      </c>
      <c r="D66" s="71" t="s">
        <v>167</v>
      </c>
      <c r="E66" s="72">
        <v>204</v>
      </c>
      <c r="F66" s="70" t="s">
        <v>157</v>
      </c>
      <c r="G66" s="73" t="s">
        <v>67</v>
      </c>
      <c r="H66" s="74">
        <v>1000000000</v>
      </c>
      <c r="I66" s="74">
        <v>1000000000</v>
      </c>
      <c r="J66" s="75" t="s">
        <v>68</v>
      </c>
      <c r="K66" s="70" t="s">
        <v>69</v>
      </c>
      <c r="L66" s="76">
        <f t="shared" si="3"/>
        <v>0</v>
      </c>
      <c r="M66" s="79" t="s">
        <v>178</v>
      </c>
      <c r="N66" s="78" t="s">
        <v>154</v>
      </c>
      <c r="O66" s="78" t="s">
        <v>72</v>
      </c>
      <c r="P66" s="79" t="s">
        <v>69</v>
      </c>
      <c r="Q66" s="70" t="s">
        <v>159</v>
      </c>
      <c r="R66" s="101" t="s">
        <v>111</v>
      </c>
      <c r="S66" s="73">
        <v>100153162</v>
      </c>
      <c r="T66" s="99" t="s">
        <v>160</v>
      </c>
      <c r="U66" s="99" t="s">
        <v>161</v>
      </c>
      <c r="V66" s="100" t="s">
        <v>162</v>
      </c>
      <c r="W66" s="78">
        <v>6017428973</v>
      </c>
      <c r="X66" s="83" t="s">
        <v>77</v>
      </c>
      <c r="Y66" s="70" t="s">
        <v>78</v>
      </c>
      <c r="Z66" s="95">
        <v>45373</v>
      </c>
      <c r="AA66" s="95">
        <v>45387</v>
      </c>
      <c r="AB66" s="95">
        <v>45418</v>
      </c>
      <c r="AC66" s="95">
        <v>45422</v>
      </c>
      <c r="AD66" s="86">
        <v>14</v>
      </c>
      <c r="AE66" s="86">
        <v>31</v>
      </c>
      <c r="AF66" s="86">
        <v>45</v>
      </c>
      <c r="AG66" s="87" t="s">
        <v>69</v>
      </c>
      <c r="AH66" s="88" t="s">
        <v>69</v>
      </c>
      <c r="AI66" s="86" t="str">
        <f>VLOOKUP(Q66,[5]BD!H$6:K$170,4,0)</f>
        <v>13-10-00-000</v>
      </c>
    </row>
    <row r="67" spans="1:35" s="67" customFormat="1" ht="15" hidden="1" customHeight="1" x14ac:dyDescent="0.25">
      <c r="A67" s="68">
        <v>42</v>
      </c>
      <c r="B67" s="69">
        <v>81112222</v>
      </c>
      <c r="C67" s="70" t="s">
        <v>179</v>
      </c>
      <c r="D67" s="71" t="s">
        <v>65</v>
      </c>
      <c r="E67" s="72">
        <v>60</v>
      </c>
      <c r="F67" s="70" t="s">
        <v>66</v>
      </c>
      <c r="G67" s="73" t="s">
        <v>67</v>
      </c>
      <c r="H67" s="74">
        <v>165000000</v>
      </c>
      <c r="I67" s="74">
        <v>165000000</v>
      </c>
      <c r="J67" s="75" t="s">
        <v>68</v>
      </c>
      <c r="K67" s="70" t="s">
        <v>69</v>
      </c>
      <c r="L67" s="76">
        <f t="shared" si="3"/>
        <v>0</v>
      </c>
      <c r="M67" s="77" t="s">
        <v>180</v>
      </c>
      <c r="N67" s="78" t="s">
        <v>71</v>
      </c>
      <c r="O67" s="81" t="s">
        <v>108</v>
      </c>
      <c r="P67" s="79" t="s">
        <v>181</v>
      </c>
      <c r="Q67" s="78" t="s">
        <v>182</v>
      </c>
      <c r="R67" s="106" t="s">
        <v>182</v>
      </c>
      <c r="S67" s="107">
        <v>100202154</v>
      </c>
      <c r="T67" s="108" t="s">
        <v>183</v>
      </c>
      <c r="U67" s="108" t="s">
        <v>184</v>
      </c>
      <c r="V67" s="109" t="s">
        <v>185</v>
      </c>
      <c r="W67" s="78" t="s">
        <v>186</v>
      </c>
      <c r="X67" s="83" t="s">
        <v>77</v>
      </c>
      <c r="Y67" s="70" t="s">
        <v>81</v>
      </c>
      <c r="Z67" s="95">
        <v>45275</v>
      </c>
      <c r="AA67" s="95">
        <v>45300</v>
      </c>
      <c r="AB67" s="95">
        <v>45323</v>
      </c>
      <c r="AC67" s="95">
        <v>45323</v>
      </c>
      <c r="AD67" s="86">
        <f t="shared" ref="AD67:AE98" si="4">+AA67-Z67</f>
        <v>25</v>
      </c>
      <c r="AE67" s="86">
        <f t="shared" si="4"/>
        <v>23</v>
      </c>
      <c r="AF67" s="86">
        <f t="shared" ref="AF67:AF130" si="5">+AD67+AE67</f>
        <v>48</v>
      </c>
      <c r="AG67" s="86" t="s">
        <v>187</v>
      </c>
      <c r="AH67" s="110" t="s">
        <v>188</v>
      </c>
      <c r="AI67" s="86" t="str">
        <f>VLOOKUP(Q67,[5]BD!H$6:K$170,4,0)</f>
        <v>13-10-00-000</v>
      </c>
    </row>
    <row r="68" spans="1:35" s="67" customFormat="1" ht="15" hidden="1" customHeight="1" x14ac:dyDescent="0.25">
      <c r="A68" s="68">
        <v>43</v>
      </c>
      <c r="B68" s="69" t="s">
        <v>189</v>
      </c>
      <c r="C68" s="70" t="s">
        <v>190</v>
      </c>
      <c r="D68" s="71" t="s">
        <v>151</v>
      </c>
      <c r="E68" s="72">
        <v>270</v>
      </c>
      <c r="F68" s="70" t="s">
        <v>164</v>
      </c>
      <c r="G68" s="73" t="s">
        <v>67</v>
      </c>
      <c r="H68" s="74">
        <v>110000000</v>
      </c>
      <c r="I68" s="74">
        <v>110000000</v>
      </c>
      <c r="J68" s="75" t="s">
        <v>68</v>
      </c>
      <c r="K68" s="70" t="s">
        <v>69</v>
      </c>
      <c r="L68" s="76">
        <f t="shared" si="3"/>
        <v>0</v>
      </c>
      <c r="M68" s="77" t="s">
        <v>191</v>
      </c>
      <c r="N68" s="78" t="s">
        <v>100</v>
      </c>
      <c r="O68" s="78" t="s">
        <v>72</v>
      </c>
      <c r="P68" s="79" t="s">
        <v>69</v>
      </c>
      <c r="Q68" s="111" t="s">
        <v>192</v>
      </c>
      <c r="R68" s="80" t="s">
        <v>182</v>
      </c>
      <c r="S68" s="86">
        <v>100154453</v>
      </c>
      <c r="T68" s="108" t="s">
        <v>193</v>
      </c>
      <c r="U68" s="81" t="s">
        <v>194</v>
      </c>
      <c r="V68" s="82" t="s">
        <v>195</v>
      </c>
      <c r="W68" s="78" t="s">
        <v>196</v>
      </c>
      <c r="X68" s="83" t="s">
        <v>77</v>
      </c>
      <c r="Y68" s="70" t="s">
        <v>197</v>
      </c>
      <c r="Z68" s="95">
        <v>45323</v>
      </c>
      <c r="AA68" s="95">
        <v>45350</v>
      </c>
      <c r="AB68" s="95">
        <v>45378</v>
      </c>
      <c r="AC68" s="95">
        <v>45378</v>
      </c>
      <c r="AD68" s="86">
        <f t="shared" si="4"/>
        <v>27</v>
      </c>
      <c r="AE68" s="86">
        <f t="shared" si="4"/>
        <v>28</v>
      </c>
      <c r="AF68" s="86">
        <f t="shared" si="5"/>
        <v>55</v>
      </c>
      <c r="AG68" s="87" t="s">
        <v>69</v>
      </c>
      <c r="AH68" s="88" t="s">
        <v>69</v>
      </c>
      <c r="AI68" s="86" t="str">
        <f>VLOOKUP(Q68,[5]BD!H$6:K$170,4,0)</f>
        <v>13-10-00-000</v>
      </c>
    </row>
    <row r="69" spans="1:35" s="67" customFormat="1" ht="15" hidden="1" customHeight="1" x14ac:dyDescent="0.25">
      <c r="A69" s="68">
        <v>44</v>
      </c>
      <c r="B69" s="69" t="s">
        <v>198</v>
      </c>
      <c r="C69" s="70" t="s">
        <v>199</v>
      </c>
      <c r="D69" s="71" t="s">
        <v>200</v>
      </c>
      <c r="E69" s="72">
        <v>1350</v>
      </c>
      <c r="F69" s="70" t="s">
        <v>152</v>
      </c>
      <c r="G69" s="73" t="s">
        <v>67</v>
      </c>
      <c r="H69" s="74">
        <v>58000000</v>
      </c>
      <c r="I69" s="74">
        <v>2900000</v>
      </c>
      <c r="J69" s="75" t="s">
        <v>201</v>
      </c>
      <c r="K69" s="70" t="s">
        <v>202</v>
      </c>
      <c r="L69" s="76">
        <f t="shared" si="3"/>
        <v>55100000</v>
      </c>
      <c r="M69" s="77" t="s">
        <v>203</v>
      </c>
      <c r="N69" s="78" t="s">
        <v>100</v>
      </c>
      <c r="O69" s="81" t="s">
        <v>108</v>
      </c>
      <c r="P69" s="79" t="s">
        <v>181</v>
      </c>
      <c r="Q69" s="78" t="s">
        <v>204</v>
      </c>
      <c r="R69" s="106" t="s">
        <v>182</v>
      </c>
      <c r="S69" s="86">
        <v>100154183</v>
      </c>
      <c r="T69" s="108" t="s">
        <v>205</v>
      </c>
      <c r="U69" s="108" t="s">
        <v>113</v>
      </c>
      <c r="V69" s="109" t="s">
        <v>206</v>
      </c>
      <c r="W69" s="78" t="s">
        <v>207</v>
      </c>
      <c r="X69" s="83" t="s">
        <v>77</v>
      </c>
      <c r="Y69" s="70" t="s">
        <v>83</v>
      </c>
      <c r="Z69" s="95">
        <v>45548</v>
      </c>
      <c r="AA69" s="95">
        <v>45583</v>
      </c>
      <c r="AB69" s="95">
        <v>45619</v>
      </c>
      <c r="AC69" s="95">
        <v>45619</v>
      </c>
      <c r="AD69" s="86">
        <f t="shared" si="4"/>
        <v>35</v>
      </c>
      <c r="AE69" s="86">
        <f t="shared" si="4"/>
        <v>36</v>
      </c>
      <c r="AF69" s="86">
        <f t="shared" si="5"/>
        <v>71</v>
      </c>
      <c r="AG69" s="81" t="s">
        <v>187</v>
      </c>
      <c r="AH69" s="98" t="s">
        <v>208</v>
      </c>
      <c r="AI69" s="86" t="str">
        <f>VLOOKUP(Q69,[5]BD!H$6:K$170,4,0)</f>
        <v>13-10-00-000</v>
      </c>
    </row>
    <row r="70" spans="1:35" s="67" customFormat="1" ht="15" hidden="1" customHeight="1" x14ac:dyDescent="0.25">
      <c r="A70" s="68">
        <v>45</v>
      </c>
      <c r="B70" s="69" t="s">
        <v>198</v>
      </c>
      <c r="C70" s="70" t="s">
        <v>199</v>
      </c>
      <c r="D70" s="71" t="s">
        <v>200</v>
      </c>
      <c r="E70" s="72">
        <v>1350</v>
      </c>
      <c r="F70" s="70" t="s">
        <v>66</v>
      </c>
      <c r="G70" s="73" t="s">
        <v>67</v>
      </c>
      <c r="H70" s="74">
        <v>332000000</v>
      </c>
      <c r="I70" s="74">
        <v>16600000</v>
      </c>
      <c r="J70" s="75" t="s">
        <v>201</v>
      </c>
      <c r="K70" s="70" t="s">
        <v>202</v>
      </c>
      <c r="L70" s="76">
        <f t="shared" si="3"/>
        <v>315400000</v>
      </c>
      <c r="M70" s="77" t="s">
        <v>209</v>
      </c>
      <c r="N70" s="78" t="s">
        <v>100</v>
      </c>
      <c r="O70" s="81" t="s">
        <v>108</v>
      </c>
      <c r="P70" s="79" t="s">
        <v>181</v>
      </c>
      <c r="Q70" s="78" t="s">
        <v>204</v>
      </c>
      <c r="R70" s="106" t="s">
        <v>182</v>
      </c>
      <c r="S70" s="86">
        <v>100154183</v>
      </c>
      <c r="T70" s="108" t="s">
        <v>205</v>
      </c>
      <c r="U70" s="108" t="s">
        <v>113</v>
      </c>
      <c r="V70" s="109" t="s">
        <v>206</v>
      </c>
      <c r="W70" s="78" t="s">
        <v>207</v>
      </c>
      <c r="X70" s="83" t="s">
        <v>77</v>
      </c>
      <c r="Y70" s="70" t="s">
        <v>197</v>
      </c>
      <c r="Z70" s="95">
        <v>45558</v>
      </c>
      <c r="AA70" s="95">
        <v>45589</v>
      </c>
      <c r="AB70" s="95">
        <v>45593</v>
      </c>
      <c r="AC70" s="95">
        <v>45593</v>
      </c>
      <c r="AD70" s="86">
        <f t="shared" si="4"/>
        <v>31</v>
      </c>
      <c r="AE70" s="86">
        <f t="shared" si="4"/>
        <v>4</v>
      </c>
      <c r="AF70" s="86">
        <f t="shared" si="5"/>
        <v>35</v>
      </c>
      <c r="AG70" s="81" t="s">
        <v>187</v>
      </c>
      <c r="AH70" s="98" t="s">
        <v>208</v>
      </c>
      <c r="AI70" s="86" t="str">
        <f>VLOOKUP(Q70,[5]BD!H$6:K$170,4,0)</f>
        <v>13-10-00-000</v>
      </c>
    </row>
    <row r="71" spans="1:35" s="67" customFormat="1" ht="15" hidden="1" customHeight="1" x14ac:dyDescent="0.25">
      <c r="A71" s="68">
        <v>46</v>
      </c>
      <c r="B71" s="69">
        <v>81112303</v>
      </c>
      <c r="C71" s="70" t="s">
        <v>210</v>
      </c>
      <c r="D71" s="71" t="s">
        <v>200</v>
      </c>
      <c r="E71" s="72">
        <v>720</v>
      </c>
      <c r="F71" s="70" t="s">
        <v>152</v>
      </c>
      <c r="G71" s="73" t="s">
        <v>67</v>
      </c>
      <c r="H71" s="74">
        <v>9000000000</v>
      </c>
      <c r="I71" s="74">
        <v>450000000</v>
      </c>
      <c r="J71" s="75" t="s">
        <v>201</v>
      </c>
      <c r="K71" s="70" t="s">
        <v>202</v>
      </c>
      <c r="L71" s="76">
        <f t="shared" si="3"/>
        <v>8550000000</v>
      </c>
      <c r="M71" s="77" t="s">
        <v>211</v>
      </c>
      <c r="N71" s="78" t="s">
        <v>100</v>
      </c>
      <c r="O71" s="81" t="s">
        <v>108</v>
      </c>
      <c r="P71" s="79" t="s">
        <v>181</v>
      </c>
      <c r="Q71" s="78" t="s">
        <v>204</v>
      </c>
      <c r="R71" s="106" t="s">
        <v>182</v>
      </c>
      <c r="S71" s="86">
        <v>100154183</v>
      </c>
      <c r="T71" s="108" t="s">
        <v>205</v>
      </c>
      <c r="U71" s="108" t="s">
        <v>113</v>
      </c>
      <c r="V71" s="109" t="s">
        <v>206</v>
      </c>
      <c r="W71" s="78" t="s">
        <v>207</v>
      </c>
      <c r="X71" s="83" t="s">
        <v>77</v>
      </c>
      <c r="Y71" s="70" t="s">
        <v>83</v>
      </c>
      <c r="Z71" s="95">
        <v>45548</v>
      </c>
      <c r="AA71" s="95">
        <v>45583</v>
      </c>
      <c r="AB71" s="95">
        <v>45619</v>
      </c>
      <c r="AC71" s="95">
        <v>45619</v>
      </c>
      <c r="AD71" s="86">
        <f t="shared" si="4"/>
        <v>35</v>
      </c>
      <c r="AE71" s="86">
        <f t="shared" si="4"/>
        <v>36</v>
      </c>
      <c r="AF71" s="86">
        <f t="shared" si="5"/>
        <v>71</v>
      </c>
      <c r="AG71" s="81" t="s">
        <v>187</v>
      </c>
      <c r="AH71" s="98" t="s">
        <v>208</v>
      </c>
      <c r="AI71" s="86" t="str">
        <f>VLOOKUP(Q71,[5]BD!H$6:K$170,4,0)</f>
        <v>13-10-00-000</v>
      </c>
    </row>
    <row r="72" spans="1:35" s="67" customFormat="1" ht="15" hidden="1" customHeight="1" x14ac:dyDescent="0.25">
      <c r="A72" s="68">
        <v>47</v>
      </c>
      <c r="B72" s="69">
        <v>26111707</v>
      </c>
      <c r="C72" s="70" t="s">
        <v>212</v>
      </c>
      <c r="D72" s="71" t="s">
        <v>156</v>
      </c>
      <c r="E72" s="72">
        <v>20</v>
      </c>
      <c r="F72" s="70" t="s">
        <v>152</v>
      </c>
      <c r="G72" s="73" t="s">
        <v>67</v>
      </c>
      <c r="H72" s="74">
        <v>211025000</v>
      </c>
      <c r="I72" s="74">
        <v>211025000</v>
      </c>
      <c r="J72" s="75" t="s">
        <v>68</v>
      </c>
      <c r="K72" s="70" t="s">
        <v>69</v>
      </c>
      <c r="L72" s="76">
        <f t="shared" si="3"/>
        <v>0</v>
      </c>
      <c r="M72" s="77" t="s">
        <v>213</v>
      </c>
      <c r="N72" s="78" t="s">
        <v>154</v>
      </c>
      <c r="O72" s="81" t="s">
        <v>108</v>
      </c>
      <c r="P72" s="79" t="s">
        <v>181</v>
      </c>
      <c r="Q72" s="78" t="s">
        <v>204</v>
      </c>
      <c r="R72" s="106" t="s">
        <v>182</v>
      </c>
      <c r="S72" s="86">
        <v>100154183</v>
      </c>
      <c r="T72" s="108" t="s">
        <v>205</v>
      </c>
      <c r="U72" s="108" t="s">
        <v>113</v>
      </c>
      <c r="V72" s="109" t="s">
        <v>206</v>
      </c>
      <c r="W72" s="112" t="s">
        <v>207</v>
      </c>
      <c r="X72" s="83" t="s">
        <v>77</v>
      </c>
      <c r="Y72" s="70" t="s">
        <v>197</v>
      </c>
      <c r="Z72" s="95">
        <v>45352</v>
      </c>
      <c r="AA72" s="95">
        <v>45379</v>
      </c>
      <c r="AB72" s="95">
        <v>45394</v>
      </c>
      <c r="AC72" s="95">
        <v>45394</v>
      </c>
      <c r="AD72" s="86">
        <f t="shared" si="4"/>
        <v>27</v>
      </c>
      <c r="AE72" s="86">
        <f t="shared" si="4"/>
        <v>15</v>
      </c>
      <c r="AF72" s="86">
        <f t="shared" si="5"/>
        <v>42</v>
      </c>
      <c r="AG72" s="81" t="s">
        <v>187</v>
      </c>
      <c r="AH72" s="98" t="s">
        <v>214</v>
      </c>
      <c r="AI72" s="86" t="str">
        <f>VLOOKUP(Q72,[5]BD!H$6:K$170,4,0)</f>
        <v>13-10-00-000</v>
      </c>
    </row>
    <row r="73" spans="1:35" s="67" customFormat="1" ht="15" hidden="1" customHeight="1" x14ac:dyDescent="0.25">
      <c r="A73" s="68">
        <v>48</v>
      </c>
      <c r="B73" s="69" t="s">
        <v>215</v>
      </c>
      <c r="C73" s="70" t="s">
        <v>216</v>
      </c>
      <c r="D73" s="71" t="s">
        <v>200</v>
      </c>
      <c r="E73" s="72">
        <v>960</v>
      </c>
      <c r="F73" s="70" t="s">
        <v>152</v>
      </c>
      <c r="G73" s="73" t="s">
        <v>67</v>
      </c>
      <c r="H73" s="74">
        <v>3916193840</v>
      </c>
      <c r="I73" s="74">
        <v>195809692</v>
      </c>
      <c r="J73" s="75" t="s">
        <v>201</v>
      </c>
      <c r="K73" s="70" t="s">
        <v>202</v>
      </c>
      <c r="L73" s="76">
        <f t="shared" si="3"/>
        <v>3720384148</v>
      </c>
      <c r="M73" s="77" t="s">
        <v>217</v>
      </c>
      <c r="N73" s="78" t="s">
        <v>100</v>
      </c>
      <c r="O73" s="81" t="s">
        <v>108</v>
      </c>
      <c r="P73" s="79" t="s">
        <v>181</v>
      </c>
      <c r="Q73" s="78" t="s">
        <v>204</v>
      </c>
      <c r="R73" s="106" t="s">
        <v>182</v>
      </c>
      <c r="S73" s="86">
        <v>100154183</v>
      </c>
      <c r="T73" s="108" t="s">
        <v>205</v>
      </c>
      <c r="U73" s="108" t="s">
        <v>113</v>
      </c>
      <c r="V73" s="109" t="s">
        <v>206</v>
      </c>
      <c r="W73" s="78" t="s">
        <v>207</v>
      </c>
      <c r="X73" s="83" t="s">
        <v>77</v>
      </c>
      <c r="Y73" s="70" t="s">
        <v>83</v>
      </c>
      <c r="Z73" s="95">
        <v>45548</v>
      </c>
      <c r="AA73" s="95">
        <v>45583</v>
      </c>
      <c r="AB73" s="95">
        <v>45619</v>
      </c>
      <c r="AC73" s="95">
        <v>45619</v>
      </c>
      <c r="AD73" s="86">
        <f t="shared" si="4"/>
        <v>35</v>
      </c>
      <c r="AE73" s="86">
        <f t="shared" si="4"/>
        <v>36</v>
      </c>
      <c r="AF73" s="86">
        <f t="shared" si="5"/>
        <v>71</v>
      </c>
      <c r="AG73" s="81" t="s">
        <v>187</v>
      </c>
      <c r="AH73" s="98" t="s">
        <v>188</v>
      </c>
      <c r="AI73" s="86" t="str">
        <f>VLOOKUP(Q73,[5]BD!H$6:K$170,4,0)</f>
        <v>13-10-00-000</v>
      </c>
    </row>
    <row r="74" spans="1:35" s="67" customFormat="1" ht="15" hidden="1" customHeight="1" x14ac:dyDescent="0.25">
      <c r="A74" s="68">
        <v>49</v>
      </c>
      <c r="B74" s="69" t="s">
        <v>218</v>
      </c>
      <c r="C74" s="70" t="s">
        <v>219</v>
      </c>
      <c r="D74" s="71" t="s">
        <v>200</v>
      </c>
      <c r="E74" s="72">
        <v>330</v>
      </c>
      <c r="F74" s="70" t="s">
        <v>220</v>
      </c>
      <c r="G74" s="73" t="s">
        <v>67</v>
      </c>
      <c r="H74" s="74">
        <v>18660000000</v>
      </c>
      <c r="I74" s="74">
        <v>2332500000</v>
      </c>
      <c r="J74" s="75" t="s">
        <v>201</v>
      </c>
      <c r="K74" s="70" t="s">
        <v>202</v>
      </c>
      <c r="L74" s="76">
        <f t="shared" si="3"/>
        <v>16327500000</v>
      </c>
      <c r="M74" s="77" t="s">
        <v>221</v>
      </c>
      <c r="N74" s="78" t="s">
        <v>100</v>
      </c>
      <c r="O74" s="81" t="s">
        <v>108</v>
      </c>
      <c r="P74" s="79" t="s">
        <v>181</v>
      </c>
      <c r="Q74" s="78" t="s">
        <v>204</v>
      </c>
      <c r="R74" s="106" t="s">
        <v>182</v>
      </c>
      <c r="S74" s="86">
        <v>100154183</v>
      </c>
      <c r="T74" s="108" t="s">
        <v>205</v>
      </c>
      <c r="U74" s="108" t="s">
        <v>113</v>
      </c>
      <c r="V74" s="109" t="s">
        <v>206</v>
      </c>
      <c r="W74" s="78" t="s">
        <v>207</v>
      </c>
      <c r="X74" s="83" t="s">
        <v>77</v>
      </c>
      <c r="Y74" s="70" t="s">
        <v>197</v>
      </c>
      <c r="Z74" s="95">
        <v>45558</v>
      </c>
      <c r="AA74" s="95">
        <v>45589</v>
      </c>
      <c r="AB74" s="95">
        <v>45593</v>
      </c>
      <c r="AC74" s="95">
        <v>45593</v>
      </c>
      <c r="AD74" s="86">
        <f t="shared" si="4"/>
        <v>31</v>
      </c>
      <c r="AE74" s="86">
        <f t="shared" si="4"/>
        <v>4</v>
      </c>
      <c r="AF74" s="86">
        <f t="shared" si="5"/>
        <v>35</v>
      </c>
      <c r="AG74" s="81" t="s">
        <v>187</v>
      </c>
      <c r="AH74" s="98" t="s">
        <v>188</v>
      </c>
      <c r="AI74" s="86" t="str">
        <f>VLOOKUP(Q74,[5]BD!H$6:K$170,4,0)</f>
        <v>13-10-00-000</v>
      </c>
    </row>
    <row r="75" spans="1:35" s="67" customFormat="1" ht="15" hidden="1" customHeight="1" x14ac:dyDescent="0.25">
      <c r="A75" s="68">
        <v>50</v>
      </c>
      <c r="B75" s="69" t="s">
        <v>222</v>
      </c>
      <c r="C75" s="70" t="s">
        <v>223</v>
      </c>
      <c r="D75" s="71" t="s">
        <v>224</v>
      </c>
      <c r="E75" s="72">
        <v>960</v>
      </c>
      <c r="F75" s="70" t="s">
        <v>152</v>
      </c>
      <c r="G75" s="73" t="s">
        <v>67</v>
      </c>
      <c r="H75" s="74">
        <v>5360623000</v>
      </c>
      <c r="I75" s="74">
        <v>268031150</v>
      </c>
      <c r="J75" s="75" t="s">
        <v>201</v>
      </c>
      <c r="K75" s="70" t="s">
        <v>202</v>
      </c>
      <c r="L75" s="76">
        <f t="shared" si="3"/>
        <v>5092591850</v>
      </c>
      <c r="M75" s="77" t="s">
        <v>225</v>
      </c>
      <c r="N75" s="78" t="s">
        <v>154</v>
      </c>
      <c r="O75" s="81" t="s">
        <v>108</v>
      </c>
      <c r="P75" s="79" t="s">
        <v>181</v>
      </c>
      <c r="Q75" s="78" t="s">
        <v>204</v>
      </c>
      <c r="R75" s="106" t="s">
        <v>182</v>
      </c>
      <c r="S75" s="86">
        <v>100154183</v>
      </c>
      <c r="T75" s="108" t="s">
        <v>205</v>
      </c>
      <c r="U75" s="108" t="s">
        <v>113</v>
      </c>
      <c r="V75" s="109" t="s">
        <v>206</v>
      </c>
      <c r="W75" s="112" t="s">
        <v>207</v>
      </c>
      <c r="X75" s="83" t="s">
        <v>77</v>
      </c>
      <c r="Y75" s="70" t="s">
        <v>81</v>
      </c>
      <c r="Z75" s="95">
        <v>45579</v>
      </c>
      <c r="AA75" s="95">
        <v>45610</v>
      </c>
      <c r="AB75" s="95">
        <v>45644</v>
      </c>
      <c r="AC75" s="95">
        <v>45644</v>
      </c>
      <c r="AD75" s="86">
        <f t="shared" si="4"/>
        <v>31</v>
      </c>
      <c r="AE75" s="86">
        <f t="shared" si="4"/>
        <v>34</v>
      </c>
      <c r="AF75" s="86">
        <f t="shared" si="5"/>
        <v>65</v>
      </c>
      <c r="AG75" s="81" t="s">
        <v>187</v>
      </c>
      <c r="AH75" s="98" t="s">
        <v>188</v>
      </c>
      <c r="AI75" s="86" t="str">
        <f>VLOOKUP(Q75,[5]BD!H$6:K$170,4,0)</f>
        <v>13-10-00-000</v>
      </c>
    </row>
    <row r="76" spans="1:35" s="67" customFormat="1" ht="15" hidden="1" customHeight="1" x14ac:dyDescent="0.25">
      <c r="A76" s="68">
        <v>51</v>
      </c>
      <c r="B76" s="69" t="s">
        <v>226</v>
      </c>
      <c r="C76" s="70" t="s">
        <v>210</v>
      </c>
      <c r="D76" s="71" t="s">
        <v>224</v>
      </c>
      <c r="E76" s="72">
        <v>960</v>
      </c>
      <c r="F76" s="70" t="s">
        <v>152</v>
      </c>
      <c r="G76" s="73" t="s">
        <v>67</v>
      </c>
      <c r="H76" s="74">
        <v>16700000000</v>
      </c>
      <c r="I76" s="74">
        <v>667000000</v>
      </c>
      <c r="J76" s="75" t="s">
        <v>201</v>
      </c>
      <c r="K76" s="70" t="s">
        <v>202</v>
      </c>
      <c r="L76" s="76">
        <f t="shared" si="3"/>
        <v>16033000000</v>
      </c>
      <c r="M76" s="77" t="s">
        <v>227</v>
      </c>
      <c r="N76" s="78" t="s">
        <v>100</v>
      </c>
      <c r="O76" s="81" t="s">
        <v>108</v>
      </c>
      <c r="P76" s="79" t="s">
        <v>181</v>
      </c>
      <c r="Q76" s="78" t="s">
        <v>204</v>
      </c>
      <c r="R76" s="106" t="s">
        <v>182</v>
      </c>
      <c r="S76" s="86">
        <v>100154183</v>
      </c>
      <c r="T76" s="108" t="s">
        <v>205</v>
      </c>
      <c r="U76" s="108" t="s">
        <v>113</v>
      </c>
      <c r="V76" s="113" t="s">
        <v>206</v>
      </c>
      <c r="W76" s="78" t="s">
        <v>207</v>
      </c>
      <c r="X76" s="83" t="s">
        <v>77</v>
      </c>
      <c r="Y76" s="70" t="s">
        <v>81</v>
      </c>
      <c r="Z76" s="95">
        <v>45544</v>
      </c>
      <c r="AA76" s="95">
        <v>45611</v>
      </c>
      <c r="AB76" s="95">
        <v>45642</v>
      </c>
      <c r="AC76" s="95">
        <v>45642</v>
      </c>
      <c r="AD76" s="86">
        <f t="shared" si="4"/>
        <v>67</v>
      </c>
      <c r="AE76" s="86">
        <f t="shared" si="4"/>
        <v>31</v>
      </c>
      <c r="AF76" s="86">
        <f t="shared" si="5"/>
        <v>98</v>
      </c>
      <c r="AG76" s="78" t="s">
        <v>187</v>
      </c>
      <c r="AH76" s="98" t="s">
        <v>188</v>
      </c>
      <c r="AI76" s="86" t="str">
        <f>VLOOKUP(Q76,[5]BD!H$6:K$170,4,0)</f>
        <v>13-10-00-000</v>
      </c>
    </row>
    <row r="77" spans="1:35" s="67" customFormat="1" ht="15" hidden="1" customHeight="1" x14ac:dyDescent="0.25">
      <c r="A77" s="68">
        <v>52</v>
      </c>
      <c r="B77" s="69">
        <v>72151207</v>
      </c>
      <c r="C77" s="70" t="s">
        <v>228</v>
      </c>
      <c r="D77" s="71" t="s">
        <v>200</v>
      </c>
      <c r="E77" s="72">
        <v>960</v>
      </c>
      <c r="F77" s="70" t="s">
        <v>152</v>
      </c>
      <c r="G77" s="73" t="s">
        <v>67</v>
      </c>
      <c r="H77" s="74">
        <v>420753400</v>
      </c>
      <c r="I77" s="74">
        <v>21037670</v>
      </c>
      <c r="J77" s="75" t="s">
        <v>201</v>
      </c>
      <c r="K77" s="70" t="s">
        <v>202</v>
      </c>
      <c r="L77" s="76">
        <f t="shared" si="3"/>
        <v>399715730</v>
      </c>
      <c r="M77" s="77" t="s">
        <v>229</v>
      </c>
      <c r="N77" s="78" t="s">
        <v>100</v>
      </c>
      <c r="O77" s="81" t="s">
        <v>108</v>
      </c>
      <c r="P77" s="79" t="s">
        <v>181</v>
      </c>
      <c r="Q77" s="78" t="s">
        <v>204</v>
      </c>
      <c r="R77" s="106" t="s">
        <v>182</v>
      </c>
      <c r="S77" s="86">
        <v>100154183</v>
      </c>
      <c r="T77" s="108" t="s">
        <v>205</v>
      </c>
      <c r="U77" s="108" t="s">
        <v>113</v>
      </c>
      <c r="V77" s="109" t="s">
        <v>206</v>
      </c>
      <c r="W77" s="78" t="s">
        <v>207</v>
      </c>
      <c r="X77" s="83" t="s">
        <v>77</v>
      </c>
      <c r="Y77" s="70" t="s">
        <v>83</v>
      </c>
      <c r="Z77" s="95">
        <v>45548</v>
      </c>
      <c r="AA77" s="95">
        <v>45583</v>
      </c>
      <c r="AB77" s="95">
        <v>45619</v>
      </c>
      <c r="AC77" s="95">
        <v>45619</v>
      </c>
      <c r="AD77" s="86">
        <f t="shared" si="4"/>
        <v>35</v>
      </c>
      <c r="AE77" s="86">
        <f t="shared" si="4"/>
        <v>36</v>
      </c>
      <c r="AF77" s="86">
        <f t="shared" si="5"/>
        <v>71</v>
      </c>
      <c r="AG77" s="86" t="s">
        <v>187</v>
      </c>
      <c r="AH77" s="110" t="s">
        <v>188</v>
      </c>
      <c r="AI77" s="86" t="str">
        <f>VLOOKUP(Q77,[5]BD!H$6:K$170,4,0)</f>
        <v>13-10-00-000</v>
      </c>
    </row>
    <row r="78" spans="1:35" s="67" customFormat="1" ht="15" hidden="1" customHeight="1" x14ac:dyDescent="0.25">
      <c r="A78" s="68">
        <v>53</v>
      </c>
      <c r="B78" s="69" t="s">
        <v>230</v>
      </c>
      <c r="C78" s="70" t="s">
        <v>231</v>
      </c>
      <c r="D78" s="71" t="s">
        <v>151</v>
      </c>
      <c r="E78" s="72">
        <v>960</v>
      </c>
      <c r="F78" s="70" t="s">
        <v>152</v>
      </c>
      <c r="G78" s="73" t="s">
        <v>67</v>
      </c>
      <c r="H78" s="74">
        <v>796333440</v>
      </c>
      <c r="I78" s="74">
        <v>24885420</v>
      </c>
      <c r="J78" s="75" t="s">
        <v>201</v>
      </c>
      <c r="K78" s="70" t="s">
        <v>202</v>
      </c>
      <c r="L78" s="76">
        <f t="shared" si="3"/>
        <v>771448020</v>
      </c>
      <c r="M78" s="77" t="s">
        <v>232</v>
      </c>
      <c r="N78" s="78" t="s">
        <v>100</v>
      </c>
      <c r="O78" s="81" t="s">
        <v>108</v>
      </c>
      <c r="P78" s="79" t="s">
        <v>181</v>
      </c>
      <c r="Q78" s="78" t="s">
        <v>204</v>
      </c>
      <c r="R78" s="106" t="s">
        <v>182</v>
      </c>
      <c r="S78" s="86">
        <v>100154183</v>
      </c>
      <c r="T78" s="108" t="s">
        <v>205</v>
      </c>
      <c r="U78" s="108" t="s">
        <v>113</v>
      </c>
      <c r="V78" s="109" t="s">
        <v>206</v>
      </c>
      <c r="W78" s="78" t="s">
        <v>207</v>
      </c>
      <c r="X78" s="83" t="s">
        <v>77</v>
      </c>
      <c r="Y78" s="70" t="s">
        <v>78</v>
      </c>
      <c r="Z78" s="95">
        <v>45300</v>
      </c>
      <c r="AA78" s="95">
        <v>45326</v>
      </c>
      <c r="AB78" s="95">
        <v>45362</v>
      </c>
      <c r="AC78" s="95">
        <v>45362</v>
      </c>
      <c r="AD78" s="86">
        <f t="shared" si="4"/>
        <v>26</v>
      </c>
      <c r="AE78" s="86">
        <f t="shared" si="4"/>
        <v>36</v>
      </c>
      <c r="AF78" s="86">
        <f t="shared" si="5"/>
        <v>62</v>
      </c>
      <c r="AG78" s="86" t="s">
        <v>187</v>
      </c>
      <c r="AH78" s="110" t="s">
        <v>188</v>
      </c>
      <c r="AI78" s="86" t="str">
        <f>VLOOKUP(Q78,[5]BD!H$6:K$170,4,0)</f>
        <v>13-10-00-000</v>
      </c>
    </row>
    <row r="79" spans="1:35" s="67" customFormat="1" ht="15" hidden="1" customHeight="1" x14ac:dyDescent="0.25">
      <c r="A79" s="68">
        <v>54</v>
      </c>
      <c r="B79" s="69" t="s">
        <v>233</v>
      </c>
      <c r="C79" s="70" t="s">
        <v>234</v>
      </c>
      <c r="D79" s="71" t="s">
        <v>235</v>
      </c>
      <c r="E79" s="72">
        <v>77</v>
      </c>
      <c r="F79" s="70" t="s">
        <v>152</v>
      </c>
      <c r="G79" s="73" t="s">
        <v>67</v>
      </c>
      <c r="H79" s="74">
        <v>2395800000</v>
      </c>
      <c r="I79" s="74">
        <v>2395800000</v>
      </c>
      <c r="J79" s="75" t="s">
        <v>68</v>
      </c>
      <c r="K79" s="70" t="s">
        <v>69</v>
      </c>
      <c r="L79" s="76">
        <f t="shared" si="3"/>
        <v>0</v>
      </c>
      <c r="M79" s="77" t="s">
        <v>236</v>
      </c>
      <c r="N79" s="78" t="s">
        <v>100</v>
      </c>
      <c r="O79" s="81" t="s">
        <v>108</v>
      </c>
      <c r="P79" s="79" t="s">
        <v>181</v>
      </c>
      <c r="Q79" s="78" t="s">
        <v>204</v>
      </c>
      <c r="R79" s="106" t="s">
        <v>182</v>
      </c>
      <c r="S79" s="86">
        <v>100154183</v>
      </c>
      <c r="T79" s="108" t="s">
        <v>205</v>
      </c>
      <c r="U79" s="108" t="s">
        <v>113</v>
      </c>
      <c r="V79" s="113" t="s">
        <v>206</v>
      </c>
      <c r="W79" s="78" t="s">
        <v>207</v>
      </c>
      <c r="X79" s="83" t="s">
        <v>77</v>
      </c>
      <c r="Y79" s="70" t="s">
        <v>81</v>
      </c>
      <c r="Z79" s="95">
        <v>45467</v>
      </c>
      <c r="AA79" s="95">
        <v>45515</v>
      </c>
      <c r="AB79" s="95">
        <v>45551</v>
      </c>
      <c r="AC79" s="95">
        <v>45551</v>
      </c>
      <c r="AD79" s="86">
        <f t="shared" si="4"/>
        <v>48</v>
      </c>
      <c r="AE79" s="86">
        <f t="shared" si="4"/>
        <v>36</v>
      </c>
      <c r="AF79" s="86">
        <f t="shared" si="5"/>
        <v>84</v>
      </c>
      <c r="AG79" s="86" t="s">
        <v>187</v>
      </c>
      <c r="AH79" s="110" t="s">
        <v>237</v>
      </c>
      <c r="AI79" s="86" t="str">
        <f>VLOOKUP(Q79,[5]BD!H$6:K$170,4,0)</f>
        <v>13-10-00-000</v>
      </c>
    </row>
    <row r="80" spans="1:35" s="67" customFormat="1" ht="15" hidden="1" customHeight="1" x14ac:dyDescent="0.25">
      <c r="A80" s="68">
        <v>55</v>
      </c>
      <c r="B80" s="69" t="s">
        <v>238</v>
      </c>
      <c r="C80" s="70" t="s">
        <v>231</v>
      </c>
      <c r="D80" s="71" t="s">
        <v>156</v>
      </c>
      <c r="E80" s="72">
        <v>210</v>
      </c>
      <c r="F80" s="70" t="s">
        <v>152</v>
      </c>
      <c r="G80" s="73" t="s">
        <v>67</v>
      </c>
      <c r="H80" s="74">
        <v>130111464</v>
      </c>
      <c r="I80" s="74">
        <v>130111464</v>
      </c>
      <c r="J80" s="75" t="s">
        <v>68</v>
      </c>
      <c r="K80" s="70" t="s">
        <v>69</v>
      </c>
      <c r="L80" s="76">
        <f t="shared" si="3"/>
        <v>0</v>
      </c>
      <c r="M80" s="77" t="s">
        <v>239</v>
      </c>
      <c r="N80" s="78" t="s">
        <v>100</v>
      </c>
      <c r="O80" s="81" t="s">
        <v>108</v>
      </c>
      <c r="P80" s="79" t="s">
        <v>181</v>
      </c>
      <c r="Q80" s="78" t="s">
        <v>204</v>
      </c>
      <c r="R80" s="106" t="s">
        <v>182</v>
      </c>
      <c r="S80" s="86">
        <v>100154183</v>
      </c>
      <c r="T80" s="108" t="s">
        <v>205</v>
      </c>
      <c r="U80" s="108" t="s">
        <v>113</v>
      </c>
      <c r="V80" s="109" t="s">
        <v>206</v>
      </c>
      <c r="W80" s="112" t="s">
        <v>207</v>
      </c>
      <c r="X80" s="83" t="s">
        <v>77</v>
      </c>
      <c r="Y80" s="70" t="s">
        <v>78</v>
      </c>
      <c r="Z80" s="95">
        <v>45323</v>
      </c>
      <c r="AA80" s="95">
        <v>45352</v>
      </c>
      <c r="AB80" s="95">
        <v>45387</v>
      </c>
      <c r="AC80" s="95">
        <v>45387</v>
      </c>
      <c r="AD80" s="86">
        <f t="shared" si="4"/>
        <v>29</v>
      </c>
      <c r="AE80" s="86">
        <f t="shared" si="4"/>
        <v>35</v>
      </c>
      <c r="AF80" s="86">
        <f t="shared" si="5"/>
        <v>64</v>
      </c>
      <c r="AG80" s="86" t="s">
        <v>187</v>
      </c>
      <c r="AH80" s="110" t="s">
        <v>188</v>
      </c>
      <c r="AI80" s="86" t="str">
        <f>VLOOKUP(Q80,[5]BD!H$6:K$170,4,0)</f>
        <v>13-10-00-000</v>
      </c>
    </row>
    <row r="81" spans="1:35" s="67" customFormat="1" ht="15" hidden="1" customHeight="1" x14ac:dyDescent="0.25">
      <c r="A81" s="68">
        <v>56</v>
      </c>
      <c r="B81" s="69">
        <v>72101509</v>
      </c>
      <c r="C81" s="70" t="s">
        <v>240</v>
      </c>
      <c r="D81" s="71" t="s">
        <v>241</v>
      </c>
      <c r="E81" s="72">
        <v>235</v>
      </c>
      <c r="F81" s="70" t="s">
        <v>164</v>
      </c>
      <c r="G81" s="73" t="s">
        <v>67</v>
      </c>
      <c r="H81" s="74">
        <v>180000000</v>
      </c>
      <c r="I81" s="74">
        <v>180000000</v>
      </c>
      <c r="J81" s="75" t="s">
        <v>68</v>
      </c>
      <c r="K81" s="70" t="s">
        <v>69</v>
      </c>
      <c r="L81" s="76">
        <f t="shared" si="3"/>
        <v>0</v>
      </c>
      <c r="M81" s="77" t="s">
        <v>242</v>
      </c>
      <c r="N81" s="78" t="s">
        <v>100</v>
      </c>
      <c r="O81" s="81" t="s">
        <v>108</v>
      </c>
      <c r="P81" s="79" t="s">
        <v>181</v>
      </c>
      <c r="Q81" s="78" t="s">
        <v>204</v>
      </c>
      <c r="R81" s="106" t="s">
        <v>182</v>
      </c>
      <c r="S81" s="86">
        <v>100154183</v>
      </c>
      <c r="T81" s="108" t="s">
        <v>205</v>
      </c>
      <c r="U81" s="108" t="s">
        <v>113</v>
      </c>
      <c r="V81" s="109" t="s">
        <v>206</v>
      </c>
      <c r="W81" s="112" t="s">
        <v>207</v>
      </c>
      <c r="X81" s="83" t="s">
        <v>77</v>
      </c>
      <c r="Y81" s="70" t="s">
        <v>81</v>
      </c>
      <c r="Z81" s="95">
        <v>45418</v>
      </c>
      <c r="AA81" s="95">
        <v>45422</v>
      </c>
      <c r="AB81" s="95">
        <v>45440</v>
      </c>
      <c r="AC81" s="95">
        <v>45440</v>
      </c>
      <c r="AD81" s="86">
        <f t="shared" si="4"/>
        <v>4</v>
      </c>
      <c r="AE81" s="86">
        <f t="shared" si="4"/>
        <v>18</v>
      </c>
      <c r="AF81" s="86">
        <f t="shared" si="5"/>
        <v>22</v>
      </c>
      <c r="AG81" s="86" t="s">
        <v>187</v>
      </c>
      <c r="AH81" s="110" t="s">
        <v>188</v>
      </c>
      <c r="AI81" s="86" t="str">
        <f>VLOOKUP(Q81,[5]BD!H$6:K$170,4,0)</f>
        <v>13-10-00-000</v>
      </c>
    </row>
    <row r="82" spans="1:35" s="67" customFormat="1" ht="15" hidden="1" customHeight="1" x14ac:dyDescent="0.25">
      <c r="A82" s="68">
        <v>57</v>
      </c>
      <c r="B82" s="69">
        <v>43233200</v>
      </c>
      <c r="C82" s="70" t="s">
        <v>243</v>
      </c>
      <c r="D82" s="71" t="s">
        <v>156</v>
      </c>
      <c r="E82" s="72">
        <v>252</v>
      </c>
      <c r="F82" s="70" t="s">
        <v>164</v>
      </c>
      <c r="G82" s="73" t="s">
        <v>67</v>
      </c>
      <c r="H82" s="74">
        <v>32850000</v>
      </c>
      <c r="I82" s="74">
        <v>32850000</v>
      </c>
      <c r="J82" s="75" t="s">
        <v>68</v>
      </c>
      <c r="K82" s="70" t="s">
        <v>69</v>
      </c>
      <c r="L82" s="76">
        <f t="shared" si="3"/>
        <v>0</v>
      </c>
      <c r="M82" s="77" t="s">
        <v>244</v>
      </c>
      <c r="N82" s="78" t="s">
        <v>154</v>
      </c>
      <c r="O82" s="81" t="s">
        <v>108</v>
      </c>
      <c r="P82" s="79" t="s">
        <v>181</v>
      </c>
      <c r="Q82" s="78" t="s">
        <v>204</v>
      </c>
      <c r="R82" s="106" t="s">
        <v>182</v>
      </c>
      <c r="S82" s="86">
        <v>100154183</v>
      </c>
      <c r="T82" s="108" t="s">
        <v>205</v>
      </c>
      <c r="U82" s="108" t="s">
        <v>113</v>
      </c>
      <c r="V82" s="109" t="s">
        <v>206</v>
      </c>
      <c r="W82" s="112" t="s">
        <v>207</v>
      </c>
      <c r="X82" s="83" t="s">
        <v>77</v>
      </c>
      <c r="Y82" s="70" t="s">
        <v>83</v>
      </c>
      <c r="Z82" s="95">
        <v>45342</v>
      </c>
      <c r="AA82" s="95">
        <v>45373</v>
      </c>
      <c r="AB82" s="95">
        <v>45387</v>
      </c>
      <c r="AC82" s="95">
        <v>45387</v>
      </c>
      <c r="AD82" s="86">
        <f t="shared" si="4"/>
        <v>31</v>
      </c>
      <c r="AE82" s="86">
        <f t="shared" si="4"/>
        <v>14</v>
      </c>
      <c r="AF82" s="86">
        <f t="shared" si="5"/>
        <v>45</v>
      </c>
      <c r="AG82" s="86" t="s">
        <v>187</v>
      </c>
      <c r="AH82" s="110" t="s">
        <v>188</v>
      </c>
      <c r="AI82" s="86" t="str">
        <f>VLOOKUP(Q82,[5]BD!H$6:K$170,4,0)</f>
        <v>13-10-00-000</v>
      </c>
    </row>
    <row r="83" spans="1:35" s="67" customFormat="1" ht="15" hidden="1" customHeight="1" x14ac:dyDescent="0.25">
      <c r="A83" s="68">
        <v>58</v>
      </c>
      <c r="B83" s="69" t="s">
        <v>245</v>
      </c>
      <c r="C83" s="70" t="s">
        <v>246</v>
      </c>
      <c r="D83" s="71" t="s">
        <v>235</v>
      </c>
      <c r="E83" s="72">
        <v>15</v>
      </c>
      <c r="F83" s="70" t="s">
        <v>152</v>
      </c>
      <c r="G83" s="73" t="s">
        <v>67</v>
      </c>
      <c r="H83" s="74">
        <v>800000000</v>
      </c>
      <c r="I83" s="74">
        <v>800000000</v>
      </c>
      <c r="J83" s="75" t="s">
        <v>68</v>
      </c>
      <c r="K83" s="70" t="s">
        <v>69</v>
      </c>
      <c r="L83" s="76">
        <f t="shared" si="3"/>
        <v>0</v>
      </c>
      <c r="M83" s="77" t="s">
        <v>247</v>
      </c>
      <c r="N83" s="78" t="s">
        <v>154</v>
      </c>
      <c r="O83" s="81" t="s">
        <v>108</v>
      </c>
      <c r="P83" s="79" t="s">
        <v>181</v>
      </c>
      <c r="Q83" s="78" t="s">
        <v>204</v>
      </c>
      <c r="R83" s="106" t="s">
        <v>182</v>
      </c>
      <c r="S83" s="86">
        <v>100154183</v>
      </c>
      <c r="T83" s="108" t="s">
        <v>205</v>
      </c>
      <c r="U83" s="108" t="s">
        <v>113</v>
      </c>
      <c r="V83" s="113" t="s">
        <v>206</v>
      </c>
      <c r="W83" s="78" t="s">
        <v>207</v>
      </c>
      <c r="X83" s="83" t="s">
        <v>77</v>
      </c>
      <c r="Y83" s="70" t="s">
        <v>83</v>
      </c>
      <c r="Z83" s="95">
        <v>45488</v>
      </c>
      <c r="AA83" s="95">
        <v>45523</v>
      </c>
      <c r="AB83" s="95">
        <v>45558</v>
      </c>
      <c r="AC83" s="95">
        <v>45558</v>
      </c>
      <c r="AD83" s="86">
        <f t="shared" si="4"/>
        <v>35</v>
      </c>
      <c r="AE83" s="86">
        <f t="shared" si="4"/>
        <v>35</v>
      </c>
      <c r="AF83" s="86">
        <f t="shared" si="5"/>
        <v>70</v>
      </c>
      <c r="AG83" s="86" t="s">
        <v>187</v>
      </c>
      <c r="AH83" s="110" t="s">
        <v>188</v>
      </c>
      <c r="AI83" s="86" t="str">
        <f>VLOOKUP(Q83,[5]BD!H$6:K$170,4,0)</f>
        <v>13-10-00-000</v>
      </c>
    </row>
    <row r="84" spans="1:35" s="67" customFormat="1" ht="15" hidden="1" customHeight="1" x14ac:dyDescent="0.25">
      <c r="A84" s="68">
        <v>59</v>
      </c>
      <c r="B84" s="89" t="s">
        <v>248</v>
      </c>
      <c r="C84" s="90" t="s">
        <v>249</v>
      </c>
      <c r="D84" s="91" t="s">
        <v>65</v>
      </c>
      <c r="E84" s="92">
        <v>330</v>
      </c>
      <c r="F84" s="90" t="s">
        <v>66</v>
      </c>
      <c r="G84" s="93" t="s">
        <v>67</v>
      </c>
      <c r="H84" s="94">
        <f>81463362+12036638</f>
        <v>93500000</v>
      </c>
      <c r="I84" s="94">
        <f>81463362+12036638</f>
        <v>93500000</v>
      </c>
      <c r="J84" s="75" t="s">
        <v>68</v>
      </c>
      <c r="K84" s="70" t="s">
        <v>69</v>
      </c>
      <c r="L84" s="76">
        <f t="shared" si="3"/>
        <v>0</v>
      </c>
      <c r="M84" s="77" t="s">
        <v>250</v>
      </c>
      <c r="N84" s="78" t="s">
        <v>71</v>
      </c>
      <c r="O84" s="81" t="s">
        <v>108</v>
      </c>
      <c r="P84" s="79" t="s">
        <v>181</v>
      </c>
      <c r="Q84" s="78" t="s">
        <v>251</v>
      </c>
      <c r="R84" s="106" t="s">
        <v>182</v>
      </c>
      <c r="S84" s="107">
        <v>100154180</v>
      </c>
      <c r="T84" s="108" t="s">
        <v>252</v>
      </c>
      <c r="U84" s="108" t="s">
        <v>113</v>
      </c>
      <c r="V84" s="109" t="s">
        <v>253</v>
      </c>
      <c r="W84" s="112" t="s">
        <v>254</v>
      </c>
      <c r="X84" s="83" t="s">
        <v>77</v>
      </c>
      <c r="Y84" s="70" t="s">
        <v>83</v>
      </c>
      <c r="Z84" s="95">
        <v>45281</v>
      </c>
      <c r="AA84" s="95">
        <v>45306</v>
      </c>
      <c r="AB84" s="95">
        <v>45315</v>
      </c>
      <c r="AC84" s="95">
        <v>45315</v>
      </c>
      <c r="AD84" s="86">
        <f t="shared" si="4"/>
        <v>25</v>
      </c>
      <c r="AE84" s="86">
        <f t="shared" si="4"/>
        <v>9</v>
      </c>
      <c r="AF84" s="86">
        <f t="shared" si="5"/>
        <v>34</v>
      </c>
      <c r="AG84" s="78" t="s">
        <v>116</v>
      </c>
      <c r="AH84" s="110" t="s">
        <v>255</v>
      </c>
      <c r="AI84" s="86" t="str">
        <f>VLOOKUP(Q84,[5]BD!H$6:K$170,4,0)</f>
        <v>13-10-00-000</v>
      </c>
    </row>
    <row r="85" spans="1:35" s="67" customFormat="1" ht="15" hidden="1" customHeight="1" x14ac:dyDescent="0.25">
      <c r="A85" s="68">
        <v>60</v>
      </c>
      <c r="B85" s="89" t="s">
        <v>256</v>
      </c>
      <c r="C85" s="90" t="s">
        <v>79</v>
      </c>
      <c r="D85" s="91" t="s">
        <v>65</v>
      </c>
      <c r="E85" s="92">
        <v>345</v>
      </c>
      <c r="F85" s="90" t="s">
        <v>66</v>
      </c>
      <c r="G85" s="93" t="s">
        <v>67</v>
      </c>
      <c r="H85" s="94">
        <f>109890000+28110000</f>
        <v>138000000</v>
      </c>
      <c r="I85" s="94">
        <f>109890000+28110000</f>
        <v>138000000</v>
      </c>
      <c r="J85" s="75" t="s">
        <v>68</v>
      </c>
      <c r="K85" s="70" t="s">
        <v>69</v>
      </c>
      <c r="L85" s="76">
        <f t="shared" si="3"/>
        <v>0</v>
      </c>
      <c r="M85" s="77" t="s">
        <v>257</v>
      </c>
      <c r="N85" s="78" t="s">
        <v>71</v>
      </c>
      <c r="O85" s="81" t="s">
        <v>108</v>
      </c>
      <c r="P85" s="79" t="s">
        <v>181</v>
      </c>
      <c r="Q85" s="78" t="s">
        <v>251</v>
      </c>
      <c r="R85" s="106" t="s">
        <v>182</v>
      </c>
      <c r="S85" s="86">
        <v>100154180</v>
      </c>
      <c r="T85" s="108" t="s">
        <v>252</v>
      </c>
      <c r="U85" s="108" t="s">
        <v>113</v>
      </c>
      <c r="V85" s="109" t="s">
        <v>253</v>
      </c>
      <c r="W85" s="78" t="s">
        <v>254</v>
      </c>
      <c r="X85" s="83" t="s">
        <v>77</v>
      </c>
      <c r="Y85" s="70" t="s">
        <v>83</v>
      </c>
      <c r="Z85" s="95">
        <v>45296</v>
      </c>
      <c r="AA85" s="95">
        <v>45306</v>
      </c>
      <c r="AB85" s="95">
        <v>45315</v>
      </c>
      <c r="AC85" s="95">
        <v>45315</v>
      </c>
      <c r="AD85" s="86">
        <f t="shared" si="4"/>
        <v>10</v>
      </c>
      <c r="AE85" s="86">
        <f t="shared" si="4"/>
        <v>9</v>
      </c>
      <c r="AF85" s="86">
        <f t="shared" si="5"/>
        <v>19</v>
      </c>
      <c r="AG85" s="78" t="s">
        <v>116</v>
      </c>
      <c r="AH85" s="110" t="s">
        <v>255</v>
      </c>
      <c r="AI85" s="86" t="str">
        <f>VLOOKUP(Q85,[5]BD!H$6:K$170,4,0)</f>
        <v>13-10-00-000</v>
      </c>
    </row>
    <row r="86" spans="1:35" s="67" customFormat="1" ht="15" hidden="1" customHeight="1" x14ac:dyDescent="0.25">
      <c r="A86" s="68">
        <v>61</v>
      </c>
      <c r="B86" s="89" t="s">
        <v>248</v>
      </c>
      <c r="C86" s="90" t="s">
        <v>249</v>
      </c>
      <c r="D86" s="91" t="s">
        <v>65</v>
      </c>
      <c r="E86" s="92">
        <v>330</v>
      </c>
      <c r="F86" s="90" t="s">
        <v>66</v>
      </c>
      <c r="G86" s="93" t="s">
        <v>67</v>
      </c>
      <c r="H86" s="94">
        <f>81463362+12036638</f>
        <v>93500000</v>
      </c>
      <c r="I86" s="94">
        <f>81463362+12036638</f>
        <v>93500000</v>
      </c>
      <c r="J86" s="75" t="s">
        <v>68</v>
      </c>
      <c r="K86" s="70" t="s">
        <v>69</v>
      </c>
      <c r="L86" s="76">
        <f t="shared" si="3"/>
        <v>0</v>
      </c>
      <c r="M86" s="77" t="s">
        <v>250</v>
      </c>
      <c r="N86" s="78" t="s">
        <v>71</v>
      </c>
      <c r="O86" s="81" t="s">
        <v>108</v>
      </c>
      <c r="P86" s="79" t="s">
        <v>181</v>
      </c>
      <c r="Q86" s="58" t="s">
        <v>251</v>
      </c>
      <c r="R86" s="80" t="s">
        <v>182</v>
      </c>
      <c r="S86" s="107">
        <v>100154180</v>
      </c>
      <c r="T86" s="81" t="s">
        <v>252</v>
      </c>
      <c r="U86" s="81" t="s">
        <v>113</v>
      </c>
      <c r="V86" s="82" t="s">
        <v>253</v>
      </c>
      <c r="W86" s="78" t="s">
        <v>254</v>
      </c>
      <c r="X86" s="83" t="s">
        <v>77</v>
      </c>
      <c r="Y86" s="70" t="s">
        <v>83</v>
      </c>
      <c r="Z86" s="95">
        <v>45281</v>
      </c>
      <c r="AA86" s="95">
        <v>45306</v>
      </c>
      <c r="AB86" s="95">
        <v>45315</v>
      </c>
      <c r="AC86" s="95">
        <v>45315</v>
      </c>
      <c r="AD86" s="86">
        <f t="shared" si="4"/>
        <v>25</v>
      </c>
      <c r="AE86" s="86">
        <f t="shared" si="4"/>
        <v>9</v>
      </c>
      <c r="AF86" s="86">
        <f t="shared" si="5"/>
        <v>34</v>
      </c>
      <c r="AG86" s="78" t="s">
        <v>116</v>
      </c>
      <c r="AH86" s="110" t="s">
        <v>255</v>
      </c>
      <c r="AI86" s="86" t="str">
        <f>VLOOKUP(Q86,[5]BD!H$6:K$170,4,0)</f>
        <v>13-10-00-000</v>
      </c>
    </row>
    <row r="87" spans="1:35" s="67" customFormat="1" ht="15" hidden="1" customHeight="1" x14ac:dyDescent="0.25">
      <c r="A87" s="68">
        <v>62</v>
      </c>
      <c r="B87" s="89" t="s">
        <v>248</v>
      </c>
      <c r="C87" s="90" t="s">
        <v>249</v>
      </c>
      <c r="D87" s="91" t="s">
        <v>65</v>
      </c>
      <c r="E87" s="92">
        <v>330</v>
      </c>
      <c r="F87" s="90" t="s">
        <v>66</v>
      </c>
      <c r="G87" s="93" t="s">
        <v>67</v>
      </c>
      <c r="H87" s="94">
        <f t="shared" ref="H87:I88" si="6">81463362+12036638</f>
        <v>93500000</v>
      </c>
      <c r="I87" s="94">
        <f t="shared" si="6"/>
        <v>93500000</v>
      </c>
      <c r="J87" s="75" t="s">
        <v>68</v>
      </c>
      <c r="K87" s="70" t="s">
        <v>69</v>
      </c>
      <c r="L87" s="76">
        <f t="shared" si="3"/>
        <v>0</v>
      </c>
      <c r="M87" s="77" t="s">
        <v>250</v>
      </c>
      <c r="N87" s="78" t="s">
        <v>71</v>
      </c>
      <c r="O87" s="81" t="s">
        <v>108</v>
      </c>
      <c r="P87" s="79" t="s">
        <v>181</v>
      </c>
      <c r="Q87" s="58" t="s">
        <v>251</v>
      </c>
      <c r="R87" s="80" t="s">
        <v>182</v>
      </c>
      <c r="S87" s="107">
        <v>100154180</v>
      </c>
      <c r="T87" s="81" t="s">
        <v>252</v>
      </c>
      <c r="U87" s="81" t="s">
        <v>113</v>
      </c>
      <c r="V87" s="82" t="s">
        <v>253</v>
      </c>
      <c r="W87" s="78" t="s">
        <v>254</v>
      </c>
      <c r="X87" s="83" t="s">
        <v>77</v>
      </c>
      <c r="Y87" s="70" t="s">
        <v>83</v>
      </c>
      <c r="Z87" s="95">
        <v>45281</v>
      </c>
      <c r="AA87" s="95">
        <v>45306</v>
      </c>
      <c r="AB87" s="95">
        <v>45315</v>
      </c>
      <c r="AC87" s="95">
        <v>45315</v>
      </c>
      <c r="AD87" s="86">
        <f t="shared" si="4"/>
        <v>25</v>
      </c>
      <c r="AE87" s="86">
        <f t="shared" si="4"/>
        <v>9</v>
      </c>
      <c r="AF87" s="86">
        <f t="shared" si="5"/>
        <v>34</v>
      </c>
      <c r="AG87" s="78" t="s">
        <v>116</v>
      </c>
      <c r="AH87" s="110" t="s">
        <v>255</v>
      </c>
      <c r="AI87" s="86" t="str">
        <f>VLOOKUP(Q87,[5]BD!H$6:K$170,4,0)</f>
        <v>13-10-00-000</v>
      </c>
    </row>
    <row r="88" spans="1:35" s="67" customFormat="1" ht="15" hidden="1" customHeight="1" x14ac:dyDescent="0.25">
      <c r="A88" s="68">
        <v>63</v>
      </c>
      <c r="B88" s="89" t="s">
        <v>248</v>
      </c>
      <c r="C88" s="90" t="s">
        <v>249</v>
      </c>
      <c r="D88" s="91" t="s">
        <v>65</v>
      </c>
      <c r="E88" s="92">
        <v>330</v>
      </c>
      <c r="F88" s="90" t="s">
        <v>66</v>
      </c>
      <c r="G88" s="93" t="s">
        <v>67</v>
      </c>
      <c r="H88" s="94">
        <f t="shared" si="6"/>
        <v>93500000</v>
      </c>
      <c r="I88" s="94">
        <f t="shared" si="6"/>
        <v>93500000</v>
      </c>
      <c r="J88" s="75" t="s">
        <v>68</v>
      </c>
      <c r="K88" s="70" t="s">
        <v>69</v>
      </c>
      <c r="L88" s="76">
        <f t="shared" si="3"/>
        <v>0</v>
      </c>
      <c r="M88" s="77" t="s">
        <v>258</v>
      </c>
      <c r="N88" s="78" t="s">
        <v>71</v>
      </c>
      <c r="O88" s="81" t="s">
        <v>108</v>
      </c>
      <c r="P88" s="79" t="s">
        <v>181</v>
      </c>
      <c r="Q88" s="58" t="s">
        <v>251</v>
      </c>
      <c r="R88" s="80" t="s">
        <v>182</v>
      </c>
      <c r="S88" s="107">
        <v>100154180</v>
      </c>
      <c r="T88" s="81" t="s">
        <v>252</v>
      </c>
      <c r="U88" s="81" t="s">
        <v>113</v>
      </c>
      <c r="V88" s="82" t="s">
        <v>253</v>
      </c>
      <c r="W88" s="78" t="s">
        <v>254</v>
      </c>
      <c r="X88" s="83" t="s">
        <v>77</v>
      </c>
      <c r="Y88" s="70" t="s">
        <v>83</v>
      </c>
      <c r="Z88" s="95">
        <v>45281</v>
      </c>
      <c r="AA88" s="95">
        <v>45306</v>
      </c>
      <c r="AB88" s="95">
        <v>45315</v>
      </c>
      <c r="AC88" s="95">
        <v>45315</v>
      </c>
      <c r="AD88" s="86">
        <f t="shared" si="4"/>
        <v>25</v>
      </c>
      <c r="AE88" s="86">
        <f t="shared" si="4"/>
        <v>9</v>
      </c>
      <c r="AF88" s="86">
        <f t="shared" si="5"/>
        <v>34</v>
      </c>
      <c r="AG88" s="78" t="s">
        <v>116</v>
      </c>
      <c r="AH88" s="110" t="s">
        <v>255</v>
      </c>
      <c r="AI88" s="86" t="str">
        <f>VLOOKUP(Q88,[5]BD!H$6:K$170,4,0)</f>
        <v>13-10-00-000</v>
      </c>
    </row>
    <row r="89" spans="1:35" s="67" customFormat="1" ht="15" hidden="1" customHeight="1" x14ac:dyDescent="0.25">
      <c r="A89" s="68">
        <v>64</v>
      </c>
      <c r="B89" s="69" t="s">
        <v>259</v>
      </c>
      <c r="C89" s="70" t="s">
        <v>260</v>
      </c>
      <c r="D89" s="71" t="s">
        <v>156</v>
      </c>
      <c r="E89" s="72">
        <v>30</v>
      </c>
      <c r="F89" s="70" t="s">
        <v>66</v>
      </c>
      <c r="G89" s="73" t="s">
        <v>67</v>
      </c>
      <c r="H89" s="74">
        <v>96312122</v>
      </c>
      <c r="I89" s="74">
        <v>96312122</v>
      </c>
      <c r="J89" s="75" t="s">
        <v>68</v>
      </c>
      <c r="K89" s="70" t="s">
        <v>69</v>
      </c>
      <c r="L89" s="76">
        <f t="shared" si="3"/>
        <v>0</v>
      </c>
      <c r="M89" s="77" t="s">
        <v>261</v>
      </c>
      <c r="N89" s="78" t="s">
        <v>154</v>
      </c>
      <c r="O89" s="81" t="s">
        <v>108</v>
      </c>
      <c r="P89" s="79" t="s">
        <v>181</v>
      </c>
      <c r="Q89" s="78" t="s">
        <v>262</v>
      </c>
      <c r="R89" s="106" t="s">
        <v>182</v>
      </c>
      <c r="S89" s="86">
        <v>100154182</v>
      </c>
      <c r="T89" s="108" t="s">
        <v>263</v>
      </c>
      <c r="U89" s="108" t="s">
        <v>113</v>
      </c>
      <c r="V89" s="109" t="s">
        <v>264</v>
      </c>
      <c r="W89" s="78" t="s">
        <v>186</v>
      </c>
      <c r="X89" s="83" t="s">
        <v>77</v>
      </c>
      <c r="Y89" s="70" t="s">
        <v>83</v>
      </c>
      <c r="Z89" s="95">
        <v>45352</v>
      </c>
      <c r="AA89" s="95">
        <v>45373</v>
      </c>
      <c r="AB89" s="95">
        <v>45378</v>
      </c>
      <c r="AC89" s="95">
        <v>45378</v>
      </c>
      <c r="AD89" s="86">
        <f t="shared" si="4"/>
        <v>21</v>
      </c>
      <c r="AE89" s="86">
        <f t="shared" si="4"/>
        <v>5</v>
      </c>
      <c r="AF89" s="86">
        <f t="shared" si="5"/>
        <v>26</v>
      </c>
      <c r="AG89" s="86" t="s">
        <v>187</v>
      </c>
      <c r="AH89" s="110" t="s">
        <v>188</v>
      </c>
      <c r="AI89" s="86" t="str">
        <f>VLOOKUP(Q89,[5]BD!H$6:K$170,4,0)</f>
        <v>13-10-00-000</v>
      </c>
    </row>
    <row r="90" spans="1:35" s="177" customFormat="1" ht="15" customHeight="1" x14ac:dyDescent="0.25">
      <c r="A90" s="162">
        <v>65</v>
      </c>
      <c r="B90" s="163" t="s">
        <v>265</v>
      </c>
      <c r="C90" s="158" t="s">
        <v>266</v>
      </c>
      <c r="D90" s="164" t="s">
        <v>267</v>
      </c>
      <c r="E90" s="165">
        <v>5</v>
      </c>
      <c r="F90" s="158" t="s">
        <v>267</v>
      </c>
      <c r="G90" s="162" t="s">
        <v>67</v>
      </c>
      <c r="H90" s="161">
        <v>0</v>
      </c>
      <c r="I90" s="161">
        <v>0</v>
      </c>
      <c r="J90" s="166" t="s">
        <v>68</v>
      </c>
      <c r="K90" s="158" t="s">
        <v>69</v>
      </c>
      <c r="L90" s="167">
        <f t="shared" si="3"/>
        <v>0</v>
      </c>
      <c r="M90" s="168" t="s">
        <v>268</v>
      </c>
      <c r="N90" s="158" t="s">
        <v>267</v>
      </c>
      <c r="O90" s="158" t="s">
        <v>267</v>
      </c>
      <c r="P90" s="169" t="s">
        <v>181</v>
      </c>
      <c r="Q90" s="170" t="s">
        <v>269</v>
      </c>
      <c r="R90" s="171" t="s">
        <v>182</v>
      </c>
      <c r="S90" s="172">
        <v>100154181</v>
      </c>
      <c r="T90" s="171" t="s">
        <v>270</v>
      </c>
      <c r="U90" s="171" t="s">
        <v>113</v>
      </c>
      <c r="V90" s="173" t="s">
        <v>271</v>
      </c>
      <c r="W90" s="174" t="s">
        <v>272</v>
      </c>
      <c r="X90" s="170" t="s">
        <v>77</v>
      </c>
      <c r="Y90" s="158" t="s">
        <v>78</v>
      </c>
      <c r="Z90" s="175">
        <v>45608</v>
      </c>
      <c r="AA90" s="175">
        <v>45614</v>
      </c>
      <c r="AB90" s="175">
        <v>45650</v>
      </c>
      <c r="AC90" s="175">
        <v>45650</v>
      </c>
      <c r="AD90" s="172">
        <f t="shared" si="4"/>
        <v>6</v>
      </c>
      <c r="AE90" s="172">
        <f t="shared" si="4"/>
        <v>36</v>
      </c>
      <c r="AF90" s="172">
        <f t="shared" si="5"/>
        <v>42</v>
      </c>
      <c r="AG90" s="172" t="s">
        <v>187</v>
      </c>
      <c r="AH90" s="176" t="s">
        <v>237</v>
      </c>
      <c r="AI90" s="172" t="str">
        <f>VLOOKUP(Q90,[5]BD!H$6:K$170,4,0)</f>
        <v>13-10-00-000</v>
      </c>
    </row>
    <row r="91" spans="1:35" s="67" customFormat="1" ht="15" hidden="1" customHeight="1" x14ac:dyDescent="0.25">
      <c r="A91" s="68">
        <v>66</v>
      </c>
      <c r="B91" s="69" t="s">
        <v>273</v>
      </c>
      <c r="C91" s="70" t="s">
        <v>274</v>
      </c>
      <c r="D91" s="71" t="s">
        <v>98</v>
      </c>
      <c r="E91" s="72">
        <v>5</v>
      </c>
      <c r="F91" s="70" t="s">
        <v>164</v>
      </c>
      <c r="G91" s="73" t="s">
        <v>67</v>
      </c>
      <c r="H91" s="74">
        <v>2000000</v>
      </c>
      <c r="I91" s="74">
        <v>2000000</v>
      </c>
      <c r="J91" s="75" t="s">
        <v>68</v>
      </c>
      <c r="K91" s="70" t="s">
        <v>69</v>
      </c>
      <c r="L91" s="76">
        <f t="shared" si="3"/>
        <v>0</v>
      </c>
      <c r="M91" s="77" t="s">
        <v>275</v>
      </c>
      <c r="N91" s="78" t="s">
        <v>100</v>
      </c>
      <c r="O91" s="81" t="s">
        <v>108</v>
      </c>
      <c r="P91" s="79" t="s">
        <v>181</v>
      </c>
      <c r="Q91" s="78" t="s">
        <v>269</v>
      </c>
      <c r="R91" s="106" t="s">
        <v>182</v>
      </c>
      <c r="S91" s="86">
        <v>100154181</v>
      </c>
      <c r="T91" s="108" t="s">
        <v>270</v>
      </c>
      <c r="U91" s="108" t="s">
        <v>113</v>
      </c>
      <c r="V91" s="109" t="s">
        <v>271</v>
      </c>
      <c r="W91" s="112" t="s">
        <v>272</v>
      </c>
      <c r="X91" s="83" t="s">
        <v>77</v>
      </c>
      <c r="Y91" s="70" t="s">
        <v>197</v>
      </c>
      <c r="Z91" s="95">
        <v>45464</v>
      </c>
      <c r="AA91" s="95">
        <v>45499</v>
      </c>
      <c r="AB91" s="95">
        <v>45513</v>
      </c>
      <c r="AC91" s="95">
        <v>45513</v>
      </c>
      <c r="AD91" s="86">
        <f t="shared" si="4"/>
        <v>35</v>
      </c>
      <c r="AE91" s="86">
        <f t="shared" si="4"/>
        <v>14</v>
      </c>
      <c r="AF91" s="86">
        <f t="shared" si="5"/>
        <v>49</v>
      </c>
      <c r="AG91" s="86" t="s">
        <v>187</v>
      </c>
      <c r="AH91" s="110" t="s">
        <v>188</v>
      </c>
      <c r="AI91" s="86" t="str">
        <f>VLOOKUP(Q91,[5]BD!H$6:K$170,4,0)</f>
        <v>13-10-00-000</v>
      </c>
    </row>
    <row r="92" spans="1:35" s="177" customFormat="1" ht="15" customHeight="1" x14ac:dyDescent="0.25">
      <c r="A92" s="162">
        <v>67</v>
      </c>
      <c r="B92" s="163" t="s">
        <v>276</v>
      </c>
      <c r="C92" s="158" t="s">
        <v>277</v>
      </c>
      <c r="D92" s="164" t="s">
        <v>267</v>
      </c>
      <c r="E92" s="165">
        <v>30</v>
      </c>
      <c r="F92" s="158" t="s">
        <v>267</v>
      </c>
      <c r="G92" s="162" t="s">
        <v>67</v>
      </c>
      <c r="H92" s="161">
        <v>0</v>
      </c>
      <c r="I92" s="161">
        <v>0</v>
      </c>
      <c r="J92" s="166" t="s">
        <v>68</v>
      </c>
      <c r="K92" s="158" t="s">
        <v>69</v>
      </c>
      <c r="L92" s="167">
        <f t="shared" si="3"/>
        <v>0</v>
      </c>
      <c r="M92" s="168" t="s">
        <v>278</v>
      </c>
      <c r="N92" s="158" t="s">
        <v>267</v>
      </c>
      <c r="O92" s="158" t="s">
        <v>267</v>
      </c>
      <c r="P92" s="169" t="s">
        <v>181</v>
      </c>
      <c r="Q92" s="170" t="s">
        <v>269</v>
      </c>
      <c r="R92" s="171" t="s">
        <v>182</v>
      </c>
      <c r="S92" s="172">
        <v>100154181</v>
      </c>
      <c r="T92" s="171" t="s">
        <v>270</v>
      </c>
      <c r="U92" s="171" t="s">
        <v>113</v>
      </c>
      <c r="V92" s="173" t="s">
        <v>271</v>
      </c>
      <c r="W92" s="170" t="s">
        <v>272</v>
      </c>
      <c r="X92" s="170" t="s">
        <v>77</v>
      </c>
      <c r="Y92" s="158" t="s">
        <v>83</v>
      </c>
      <c r="Z92" s="175">
        <v>45550</v>
      </c>
      <c r="AA92" s="175">
        <v>45553</v>
      </c>
      <c r="AB92" s="175">
        <v>45573</v>
      </c>
      <c r="AC92" s="175">
        <v>45573</v>
      </c>
      <c r="AD92" s="172">
        <f t="shared" si="4"/>
        <v>3</v>
      </c>
      <c r="AE92" s="172">
        <f t="shared" si="4"/>
        <v>20</v>
      </c>
      <c r="AF92" s="172">
        <f t="shared" si="5"/>
        <v>23</v>
      </c>
      <c r="AG92" s="172" t="s">
        <v>187</v>
      </c>
      <c r="AH92" s="176" t="s">
        <v>188</v>
      </c>
      <c r="AI92" s="172" t="str">
        <f>VLOOKUP(Q92,[5]BD!H$6:K$170,4,0)</f>
        <v>13-10-00-000</v>
      </c>
    </row>
    <row r="93" spans="1:35" s="177" customFormat="1" ht="15" customHeight="1" x14ac:dyDescent="0.25">
      <c r="A93" s="162">
        <v>68</v>
      </c>
      <c r="B93" s="163">
        <v>43232400</v>
      </c>
      <c r="C93" s="158" t="s">
        <v>279</v>
      </c>
      <c r="D93" s="164" t="s">
        <v>267</v>
      </c>
      <c r="E93" s="165">
        <v>30</v>
      </c>
      <c r="F93" s="158" t="s">
        <v>267</v>
      </c>
      <c r="G93" s="162" t="s">
        <v>67</v>
      </c>
      <c r="H93" s="161">
        <v>0</v>
      </c>
      <c r="I93" s="161">
        <v>0</v>
      </c>
      <c r="J93" s="166" t="s">
        <v>68</v>
      </c>
      <c r="K93" s="158" t="s">
        <v>69</v>
      </c>
      <c r="L93" s="167">
        <f t="shared" si="3"/>
        <v>0</v>
      </c>
      <c r="M93" s="168" t="s">
        <v>280</v>
      </c>
      <c r="N93" s="158" t="s">
        <v>267</v>
      </c>
      <c r="O93" s="158" t="s">
        <v>267</v>
      </c>
      <c r="P93" s="169" t="s">
        <v>181</v>
      </c>
      <c r="Q93" s="170" t="s">
        <v>269</v>
      </c>
      <c r="R93" s="171" t="s">
        <v>182</v>
      </c>
      <c r="S93" s="172">
        <v>100154181</v>
      </c>
      <c r="T93" s="171" t="s">
        <v>270</v>
      </c>
      <c r="U93" s="171" t="s">
        <v>113</v>
      </c>
      <c r="V93" s="173" t="s">
        <v>271</v>
      </c>
      <c r="W93" s="170" t="s">
        <v>272</v>
      </c>
      <c r="X93" s="170" t="s">
        <v>77</v>
      </c>
      <c r="Y93" s="158" t="s">
        <v>197</v>
      </c>
      <c r="Z93" s="175">
        <v>45415</v>
      </c>
      <c r="AA93" s="175">
        <v>45436</v>
      </c>
      <c r="AB93" s="175">
        <v>45451</v>
      </c>
      <c r="AC93" s="175">
        <v>45451</v>
      </c>
      <c r="AD93" s="172">
        <f t="shared" si="4"/>
        <v>21</v>
      </c>
      <c r="AE93" s="172">
        <f t="shared" si="4"/>
        <v>15</v>
      </c>
      <c r="AF93" s="172">
        <f t="shared" si="5"/>
        <v>36</v>
      </c>
      <c r="AG93" s="172" t="s">
        <v>187</v>
      </c>
      <c r="AH93" s="176" t="s">
        <v>188</v>
      </c>
      <c r="AI93" s="172" t="str">
        <f>VLOOKUP(Q93,[5]BD!H$6:K$170,4,0)</f>
        <v>13-10-00-000</v>
      </c>
    </row>
    <row r="94" spans="1:35" s="67" customFormat="1" ht="15" hidden="1" customHeight="1" x14ac:dyDescent="0.25">
      <c r="A94" s="68">
        <v>69</v>
      </c>
      <c r="B94" s="69">
        <v>43232402</v>
      </c>
      <c r="C94" s="70" t="s">
        <v>281</v>
      </c>
      <c r="D94" s="71" t="s">
        <v>98</v>
      </c>
      <c r="E94" s="72">
        <v>8</v>
      </c>
      <c r="F94" s="70" t="s">
        <v>220</v>
      </c>
      <c r="G94" s="73" t="s">
        <v>67</v>
      </c>
      <c r="H94" s="74">
        <v>250000000</v>
      </c>
      <c r="I94" s="74">
        <v>250000000</v>
      </c>
      <c r="J94" s="75" t="s">
        <v>68</v>
      </c>
      <c r="K94" s="70" t="s">
        <v>69</v>
      </c>
      <c r="L94" s="76">
        <f t="shared" si="3"/>
        <v>0</v>
      </c>
      <c r="M94" s="77" t="s">
        <v>282</v>
      </c>
      <c r="N94" s="78" t="s">
        <v>154</v>
      </c>
      <c r="O94" s="81" t="s">
        <v>108</v>
      </c>
      <c r="P94" s="79" t="s">
        <v>181</v>
      </c>
      <c r="Q94" s="78" t="s">
        <v>269</v>
      </c>
      <c r="R94" s="106" t="s">
        <v>182</v>
      </c>
      <c r="S94" s="86">
        <v>100154181</v>
      </c>
      <c r="T94" s="108" t="s">
        <v>270</v>
      </c>
      <c r="U94" s="108" t="s">
        <v>113</v>
      </c>
      <c r="V94" s="109" t="s">
        <v>271</v>
      </c>
      <c r="W94" s="78" t="s">
        <v>272</v>
      </c>
      <c r="X94" s="83" t="s">
        <v>77</v>
      </c>
      <c r="Y94" s="70" t="s">
        <v>283</v>
      </c>
      <c r="Z94" s="95">
        <v>45471</v>
      </c>
      <c r="AA94" s="95">
        <v>45485</v>
      </c>
      <c r="AB94" s="95">
        <v>45499</v>
      </c>
      <c r="AC94" s="95">
        <v>45499</v>
      </c>
      <c r="AD94" s="86">
        <f t="shared" si="4"/>
        <v>14</v>
      </c>
      <c r="AE94" s="86">
        <f t="shared" si="4"/>
        <v>14</v>
      </c>
      <c r="AF94" s="86">
        <f t="shared" si="5"/>
        <v>28</v>
      </c>
      <c r="AG94" s="86" t="s">
        <v>187</v>
      </c>
      <c r="AH94" s="110" t="s">
        <v>188</v>
      </c>
      <c r="AI94" s="86" t="str">
        <f>VLOOKUP(Q94,[5]BD!H$6:K$170,4,0)</f>
        <v>13-10-00-000</v>
      </c>
    </row>
    <row r="95" spans="1:35" s="67" customFormat="1" ht="15" hidden="1" customHeight="1" x14ac:dyDescent="0.25">
      <c r="A95" s="68">
        <v>70</v>
      </c>
      <c r="B95" s="69" t="s">
        <v>284</v>
      </c>
      <c r="C95" s="70" t="s">
        <v>285</v>
      </c>
      <c r="D95" s="71" t="s">
        <v>200</v>
      </c>
      <c r="E95" s="72">
        <v>30</v>
      </c>
      <c r="F95" s="70" t="s">
        <v>164</v>
      </c>
      <c r="G95" s="73" t="s">
        <v>67</v>
      </c>
      <c r="H95" s="74">
        <v>60000000</v>
      </c>
      <c r="I95" s="74">
        <v>60000000</v>
      </c>
      <c r="J95" s="75" t="s">
        <v>68</v>
      </c>
      <c r="K95" s="70" t="s">
        <v>69</v>
      </c>
      <c r="L95" s="76">
        <f t="shared" si="3"/>
        <v>0</v>
      </c>
      <c r="M95" s="77" t="s">
        <v>286</v>
      </c>
      <c r="N95" s="78" t="s">
        <v>154</v>
      </c>
      <c r="O95" s="81" t="s">
        <v>108</v>
      </c>
      <c r="P95" s="79" t="s">
        <v>181</v>
      </c>
      <c r="Q95" s="78" t="s">
        <v>269</v>
      </c>
      <c r="R95" s="106" t="s">
        <v>182</v>
      </c>
      <c r="S95" s="86">
        <v>100154181</v>
      </c>
      <c r="T95" s="108" t="s">
        <v>270</v>
      </c>
      <c r="U95" s="108" t="s">
        <v>113</v>
      </c>
      <c r="V95" s="109" t="s">
        <v>271</v>
      </c>
      <c r="W95" s="112" t="s">
        <v>272</v>
      </c>
      <c r="X95" s="83" t="s">
        <v>77</v>
      </c>
      <c r="Y95" s="70" t="s">
        <v>78</v>
      </c>
      <c r="Z95" s="95">
        <v>45539</v>
      </c>
      <c r="AA95" s="95">
        <v>45567</v>
      </c>
      <c r="AB95" s="95">
        <v>45582</v>
      </c>
      <c r="AC95" s="95">
        <v>45582</v>
      </c>
      <c r="AD95" s="86">
        <f t="shared" si="4"/>
        <v>28</v>
      </c>
      <c r="AE95" s="86">
        <f t="shared" si="4"/>
        <v>15</v>
      </c>
      <c r="AF95" s="86">
        <f t="shared" si="5"/>
        <v>43</v>
      </c>
      <c r="AG95" s="86" t="s">
        <v>187</v>
      </c>
      <c r="AH95" s="110" t="s">
        <v>237</v>
      </c>
      <c r="AI95" s="86" t="str">
        <f>VLOOKUP(Q95,[5]BD!H$6:K$170,4,0)</f>
        <v>13-10-00-000</v>
      </c>
    </row>
    <row r="96" spans="1:35" s="67" customFormat="1" ht="15" hidden="1" customHeight="1" x14ac:dyDescent="0.25">
      <c r="A96" s="68">
        <v>71</v>
      </c>
      <c r="B96" s="69" t="s">
        <v>287</v>
      </c>
      <c r="C96" s="70" t="s">
        <v>288</v>
      </c>
      <c r="D96" s="71" t="s">
        <v>156</v>
      </c>
      <c r="E96" s="72">
        <v>5</v>
      </c>
      <c r="F96" s="70" t="s">
        <v>164</v>
      </c>
      <c r="G96" s="73" t="s">
        <v>67</v>
      </c>
      <c r="H96" s="74">
        <v>120000000</v>
      </c>
      <c r="I96" s="74">
        <v>120000000</v>
      </c>
      <c r="J96" s="75" t="s">
        <v>68</v>
      </c>
      <c r="K96" s="70" t="s">
        <v>69</v>
      </c>
      <c r="L96" s="76">
        <f t="shared" si="3"/>
        <v>0</v>
      </c>
      <c r="M96" s="77" t="s">
        <v>289</v>
      </c>
      <c r="N96" s="78" t="s">
        <v>154</v>
      </c>
      <c r="O96" s="81" t="s">
        <v>108</v>
      </c>
      <c r="P96" s="79" t="s">
        <v>181</v>
      </c>
      <c r="Q96" s="78" t="s">
        <v>269</v>
      </c>
      <c r="R96" s="106" t="s">
        <v>182</v>
      </c>
      <c r="S96" s="86">
        <v>100154181</v>
      </c>
      <c r="T96" s="108" t="s">
        <v>270</v>
      </c>
      <c r="U96" s="108" t="s">
        <v>113</v>
      </c>
      <c r="V96" s="109" t="s">
        <v>271</v>
      </c>
      <c r="W96" s="78" t="s">
        <v>272</v>
      </c>
      <c r="X96" s="83" t="s">
        <v>77</v>
      </c>
      <c r="Y96" s="70" t="s">
        <v>83</v>
      </c>
      <c r="Z96" s="95">
        <v>45338</v>
      </c>
      <c r="AA96" s="95">
        <v>45366</v>
      </c>
      <c r="AB96" s="95">
        <v>45378</v>
      </c>
      <c r="AC96" s="95">
        <v>45378</v>
      </c>
      <c r="AD96" s="86">
        <f t="shared" si="4"/>
        <v>28</v>
      </c>
      <c r="AE96" s="86">
        <f t="shared" si="4"/>
        <v>12</v>
      </c>
      <c r="AF96" s="86">
        <f t="shared" si="5"/>
        <v>40</v>
      </c>
      <c r="AG96" s="86" t="s">
        <v>187</v>
      </c>
      <c r="AH96" s="110" t="s">
        <v>188</v>
      </c>
      <c r="AI96" s="86" t="str">
        <f>VLOOKUP(Q96,[5]BD!H$6:K$170,4,0)</f>
        <v>13-10-00-000</v>
      </c>
    </row>
    <row r="97" spans="1:35" s="67" customFormat="1" ht="15" hidden="1" customHeight="1" x14ac:dyDescent="0.25">
      <c r="A97" s="68">
        <v>72</v>
      </c>
      <c r="B97" s="69" t="s">
        <v>290</v>
      </c>
      <c r="C97" s="70" t="s">
        <v>243</v>
      </c>
      <c r="D97" s="71" t="s">
        <v>200</v>
      </c>
      <c r="E97" s="72">
        <v>30</v>
      </c>
      <c r="F97" s="70" t="s">
        <v>220</v>
      </c>
      <c r="G97" s="73" t="s">
        <v>67</v>
      </c>
      <c r="H97" s="74">
        <v>251850000</v>
      </c>
      <c r="I97" s="74">
        <v>251850000</v>
      </c>
      <c r="J97" s="75" t="s">
        <v>68</v>
      </c>
      <c r="K97" s="70" t="s">
        <v>69</v>
      </c>
      <c r="L97" s="76">
        <f t="shared" si="3"/>
        <v>0</v>
      </c>
      <c r="M97" s="77" t="s">
        <v>291</v>
      </c>
      <c r="N97" s="78" t="s">
        <v>154</v>
      </c>
      <c r="O97" s="81" t="s">
        <v>108</v>
      </c>
      <c r="P97" s="79" t="s">
        <v>181</v>
      </c>
      <c r="Q97" s="112" t="s">
        <v>269</v>
      </c>
      <c r="R97" s="106" t="s">
        <v>182</v>
      </c>
      <c r="S97" s="86">
        <v>100154181</v>
      </c>
      <c r="T97" s="108" t="s">
        <v>270</v>
      </c>
      <c r="U97" s="108" t="s">
        <v>113</v>
      </c>
      <c r="V97" s="109" t="s">
        <v>271</v>
      </c>
      <c r="W97" s="78" t="s">
        <v>272</v>
      </c>
      <c r="X97" s="83" t="s">
        <v>77</v>
      </c>
      <c r="Y97" s="70" t="s">
        <v>197</v>
      </c>
      <c r="Z97" s="95">
        <v>45565</v>
      </c>
      <c r="AA97" s="95">
        <v>45586</v>
      </c>
      <c r="AB97" s="95">
        <v>45601</v>
      </c>
      <c r="AC97" s="95">
        <v>45601</v>
      </c>
      <c r="AD97" s="86">
        <f t="shared" si="4"/>
        <v>21</v>
      </c>
      <c r="AE97" s="86">
        <f t="shared" si="4"/>
        <v>15</v>
      </c>
      <c r="AF97" s="86">
        <f t="shared" si="5"/>
        <v>36</v>
      </c>
      <c r="AG97" s="86" t="s">
        <v>187</v>
      </c>
      <c r="AH97" s="110" t="s">
        <v>188</v>
      </c>
      <c r="AI97" s="86" t="str">
        <f>VLOOKUP(Q97,[5]BD!H$6:K$170,4,0)</f>
        <v>13-10-00-000</v>
      </c>
    </row>
    <row r="98" spans="1:35" s="67" customFormat="1" ht="15" hidden="1" customHeight="1" x14ac:dyDescent="0.25">
      <c r="A98" s="68">
        <v>73</v>
      </c>
      <c r="B98" s="69" t="s">
        <v>292</v>
      </c>
      <c r="C98" s="70" t="s">
        <v>293</v>
      </c>
      <c r="D98" s="71" t="s">
        <v>65</v>
      </c>
      <c r="E98" s="72">
        <v>340</v>
      </c>
      <c r="F98" s="70" t="s">
        <v>66</v>
      </c>
      <c r="G98" s="73" t="s">
        <v>67</v>
      </c>
      <c r="H98" s="74">
        <v>866656152</v>
      </c>
      <c r="I98" s="74">
        <v>866656152</v>
      </c>
      <c r="J98" s="75" t="s">
        <v>68</v>
      </c>
      <c r="K98" s="70" t="s">
        <v>69</v>
      </c>
      <c r="L98" s="76">
        <f t="shared" si="3"/>
        <v>0</v>
      </c>
      <c r="M98" s="77" t="s">
        <v>294</v>
      </c>
      <c r="N98" s="78" t="s">
        <v>100</v>
      </c>
      <c r="O98" s="81" t="s">
        <v>108</v>
      </c>
      <c r="P98" s="79" t="s">
        <v>181</v>
      </c>
      <c r="Q98" s="78" t="s">
        <v>269</v>
      </c>
      <c r="R98" s="106" t="s">
        <v>182</v>
      </c>
      <c r="S98" s="86">
        <v>100154181</v>
      </c>
      <c r="T98" s="108" t="s">
        <v>270</v>
      </c>
      <c r="U98" s="108" t="s">
        <v>113</v>
      </c>
      <c r="V98" s="109" t="s">
        <v>271</v>
      </c>
      <c r="W98" s="78" t="s">
        <v>272</v>
      </c>
      <c r="X98" s="83" t="s">
        <v>77</v>
      </c>
      <c r="Y98" s="70" t="s">
        <v>197</v>
      </c>
      <c r="Z98" s="95">
        <v>45293</v>
      </c>
      <c r="AA98" s="95">
        <v>45314</v>
      </c>
      <c r="AB98" s="95">
        <v>45321</v>
      </c>
      <c r="AC98" s="95">
        <v>45321</v>
      </c>
      <c r="AD98" s="86">
        <f t="shared" si="4"/>
        <v>21</v>
      </c>
      <c r="AE98" s="86">
        <f t="shared" si="4"/>
        <v>7</v>
      </c>
      <c r="AF98" s="86">
        <f t="shared" si="5"/>
        <v>28</v>
      </c>
      <c r="AG98" s="86" t="s">
        <v>187</v>
      </c>
      <c r="AH98" s="110" t="s">
        <v>188</v>
      </c>
      <c r="AI98" s="86" t="str">
        <f>VLOOKUP(Q98,[5]BD!H$6:K$170,4,0)</f>
        <v>13-10-00-000</v>
      </c>
    </row>
    <row r="99" spans="1:35" s="67" customFormat="1" ht="15" hidden="1" customHeight="1" x14ac:dyDescent="0.25">
      <c r="A99" s="68">
        <v>74</v>
      </c>
      <c r="B99" s="69" t="s">
        <v>295</v>
      </c>
      <c r="C99" s="70" t="s">
        <v>296</v>
      </c>
      <c r="D99" s="71" t="s">
        <v>65</v>
      </c>
      <c r="E99" s="72">
        <v>315</v>
      </c>
      <c r="F99" s="70" t="s">
        <v>66</v>
      </c>
      <c r="G99" s="73" t="s">
        <v>67</v>
      </c>
      <c r="H99" s="74">
        <v>147495628</v>
      </c>
      <c r="I99" s="74">
        <v>147495628</v>
      </c>
      <c r="J99" s="75" t="s">
        <v>68</v>
      </c>
      <c r="K99" s="70" t="s">
        <v>69</v>
      </c>
      <c r="L99" s="76">
        <f t="shared" si="3"/>
        <v>0</v>
      </c>
      <c r="M99" s="77" t="s">
        <v>297</v>
      </c>
      <c r="N99" s="78" t="s">
        <v>71</v>
      </c>
      <c r="O99" s="81" t="s">
        <v>108</v>
      </c>
      <c r="P99" s="79" t="s">
        <v>181</v>
      </c>
      <c r="Q99" s="78" t="s">
        <v>269</v>
      </c>
      <c r="R99" s="106" t="s">
        <v>182</v>
      </c>
      <c r="S99" s="86">
        <v>100154181</v>
      </c>
      <c r="T99" s="108" t="s">
        <v>270</v>
      </c>
      <c r="U99" s="108" t="s">
        <v>113</v>
      </c>
      <c r="V99" s="109" t="s">
        <v>271</v>
      </c>
      <c r="W99" s="78" t="s">
        <v>272</v>
      </c>
      <c r="X99" s="83" t="s">
        <v>77</v>
      </c>
      <c r="Y99" s="70" t="s">
        <v>83</v>
      </c>
      <c r="Z99" s="95">
        <v>45281</v>
      </c>
      <c r="AA99" s="95">
        <v>45306</v>
      </c>
      <c r="AB99" s="95">
        <v>45315</v>
      </c>
      <c r="AC99" s="95">
        <v>45315</v>
      </c>
      <c r="AD99" s="86">
        <f t="shared" ref="AD99:AE130" si="7">+AA99-Z99</f>
        <v>25</v>
      </c>
      <c r="AE99" s="86">
        <f t="shared" si="7"/>
        <v>9</v>
      </c>
      <c r="AF99" s="86">
        <f t="shared" si="5"/>
        <v>34</v>
      </c>
      <c r="AG99" s="78" t="s">
        <v>116</v>
      </c>
      <c r="AH99" s="110" t="s">
        <v>255</v>
      </c>
      <c r="AI99" s="86" t="str">
        <f>VLOOKUP(Q99,[5]BD!H$6:K$170,4,0)</f>
        <v>13-10-00-000</v>
      </c>
    </row>
    <row r="100" spans="1:35" s="67" customFormat="1" ht="15" hidden="1" customHeight="1" x14ac:dyDescent="0.25">
      <c r="A100" s="68">
        <v>75</v>
      </c>
      <c r="B100" s="69" t="s">
        <v>295</v>
      </c>
      <c r="C100" s="70" t="s">
        <v>296</v>
      </c>
      <c r="D100" s="71" t="s">
        <v>65</v>
      </c>
      <c r="E100" s="72">
        <v>315</v>
      </c>
      <c r="F100" s="70" t="s">
        <v>66</v>
      </c>
      <c r="G100" s="73" t="s">
        <v>67</v>
      </c>
      <c r="H100" s="74">
        <v>147495628</v>
      </c>
      <c r="I100" s="74">
        <v>147495628</v>
      </c>
      <c r="J100" s="75" t="s">
        <v>68</v>
      </c>
      <c r="K100" s="70" t="s">
        <v>69</v>
      </c>
      <c r="L100" s="76">
        <f t="shared" ref="L100:L163" si="8">+H100-I100</f>
        <v>0</v>
      </c>
      <c r="M100" s="77" t="s">
        <v>297</v>
      </c>
      <c r="N100" s="78" t="s">
        <v>71</v>
      </c>
      <c r="O100" s="81" t="s">
        <v>108</v>
      </c>
      <c r="P100" s="79" t="s">
        <v>181</v>
      </c>
      <c r="Q100" s="78" t="s">
        <v>269</v>
      </c>
      <c r="R100" s="106" t="s">
        <v>182</v>
      </c>
      <c r="S100" s="86">
        <v>100154181</v>
      </c>
      <c r="T100" s="108" t="s">
        <v>270</v>
      </c>
      <c r="U100" s="108" t="s">
        <v>113</v>
      </c>
      <c r="V100" s="109" t="s">
        <v>271</v>
      </c>
      <c r="W100" s="78" t="s">
        <v>272</v>
      </c>
      <c r="X100" s="83" t="s">
        <v>77</v>
      </c>
      <c r="Y100" s="70" t="s">
        <v>83</v>
      </c>
      <c r="Z100" s="95">
        <v>45281</v>
      </c>
      <c r="AA100" s="95">
        <v>45306</v>
      </c>
      <c r="AB100" s="95">
        <v>45315</v>
      </c>
      <c r="AC100" s="95">
        <v>45315</v>
      </c>
      <c r="AD100" s="86">
        <f t="shared" si="7"/>
        <v>25</v>
      </c>
      <c r="AE100" s="86">
        <f t="shared" si="7"/>
        <v>9</v>
      </c>
      <c r="AF100" s="86">
        <f t="shared" si="5"/>
        <v>34</v>
      </c>
      <c r="AG100" s="78" t="s">
        <v>116</v>
      </c>
      <c r="AH100" s="110" t="s">
        <v>255</v>
      </c>
      <c r="AI100" s="86" t="str">
        <f>VLOOKUP(Q100,[5]BD!H$6:K$170,4,0)</f>
        <v>13-10-00-000</v>
      </c>
    </row>
    <row r="101" spans="1:35" s="67" customFormat="1" ht="15" hidden="1" customHeight="1" x14ac:dyDescent="0.25">
      <c r="A101" s="68">
        <v>76</v>
      </c>
      <c r="B101" s="69" t="s">
        <v>295</v>
      </c>
      <c r="C101" s="70" t="s">
        <v>296</v>
      </c>
      <c r="D101" s="71" t="s">
        <v>65</v>
      </c>
      <c r="E101" s="72">
        <v>315</v>
      </c>
      <c r="F101" s="70" t="s">
        <v>66</v>
      </c>
      <c r="G101" s="73" t="s">
        <v>67</v>
      </c>
      <c r="H101" s="74">
        <v>147495628</v>
      </c>
      <c r="I101" s="74">
        <v>147495628</v>
      </c>
      <c r="J101" s="75" t="s">
        <v>68</v>
      </c>
      <c r="K101" s="70" t="s">
        <v>69</v>
      </c>
      <c r="L101" s="76">
        <f t="shared" si="8"/>
        <v>0</v>
      </c>
      <c r="M101" s="77" t="s">
        <v>297</v>
      </c>
      <c r="N101" s="78" t="s">
        <v>71</v>
      </c>
      <c r="O101" s="81" t="s">
        <v>108</v>
      </c>
      <c r="P101" s="79" t="s">
        <v>181</v>
      </c>
      <c r="Q101" s="78" t="s">
        <v>269</v>
      </c>
      <c r="R101" s="106" t="s">
        <v>182</v>
      </c>
      <c r="S101" s="86">
        <v>100154181</v>
      </c>
      <c r="T101" s="108" t="s">
        <v>270</v>
      </c>
      <c r="U101" s="108" t="s">
        <v>113</v>
      </c>
      <c r="V101" s="109" t="s">
        <v>271</v>
      </c>
      <c r="W101" s="78" t="s">
        <v>272</v>
      </c>
      <c r="X101" s="83" t="s">
        <v>77</v>
      </c>
      <c r="Y101" s="70" t="s">
        <v>83</v>
      </c>
      <c r="Z101" s="95">
        <v>45281</v>
      </c>
      <c r="AA101" s="95">
        <v>45306</v>
      </c>
      <c r="AB101" s="95">
        <v>45315</v>
      </c>
      <c r="AC101" s="95">
        <v>45315</v>
      </c>
      <c r="AD101" s="86">
        <f t="shared" si="7"/>
        <v>25</v>
      </c>
      <c r="AE101" s="86">
        <f t="shared" si="7"/>
        <v>9</v>
      </c>
      <c r="AF101" s="86">
        <f t="shared" si="5"/>
        <v>34</v>
      </c>
      <c r="AG101" s="78" t="s">
        <v>116</v>
      </c>
      <c r="AH101" s="110" t="s">
        <v>255</v>
      </c>
      <c r="AI101" s="86" t="str">
        <f>VLOOKUP(Q101,[5]BD!H$6:K$170,4,0)</f>
        <v>13-10-00-000</v>
      </c>
    </row>
    <row r="102" spans="1:35" s="67" customFormat="1" ht="15" hidden="1" customHeight="1" x14ac:dyDescent="0.25">
      <c r="A102" s="68">
        <v>77</v>
      </c>
      <c r="B102" s="69" t="s">
        <v>295</v>
      </c>
      <c r="C102" s="70" t="s">
        <v>296</v>
      </c>
      <c r="D102" s="71" t="s">
        <v>65</v>
      </c>
      <c r="E102" s="72">
        <v>315</v>
      </c>
      <c r="F102" s="70" t="s">
        <v>66</v>
      </c>
      <c r="G102" s="73" t="s">
        <v>67</v>
      </c>
      <c r="H102" s="74">
        <v>147495628</v>
      </c>
      <c r="I102" s="74">
        <v>147495628</v>
      </c>
      <c r="J102" s="75" t="s">
        <v>68</v>
      </c>
      <c r="K102" s="70" t="s">
        <v>69</v>
      </c>
      <c r="L102" s="76">
        <f t="shared" si="8"/>
        <v>0</v>
      </c>
      <c r="M102" s="77" t="s">
        <v>297</v>
      </c>
      <c r="N102" s="78" t="s">
        <v>71</v>
      </c>
      <c r="O102" s="81" t="s">
        <v>108</v>
      </c>
      <c r="P102" s="79" t="s">
        <v>181</v>
      </c>
      <c r="Q102" s="78" t="s">
        <v>269</v>
      </c>
      <c r="R102" s="106" t="s">
        <v>182</v>
      </c>
      <c r="S102" s="86">
        <v>100154181</v>
      </c>
      <c r="T102" s="108" t="s">
        <v>270</v>
      </c>
      <c r="U102" s="108" t="s">
        <v>113</v>
      </c>
      <c r="V102" s="109" t="s">
        <v>271</v>
      </c>
      <c r="W102" s="78" t="s">
        <v>272</v>
      </c>
      <c r="X102" s="83" t="s">
        <v>77</v>
      </c>
      <c r="Y102" s="70" t="s">
        <v>83</v>
      </c>
      <c r="Z102" s="95">
        <v>45281</v>
      </c>
      <c r="AA102" s="95">
        <v>45306</v>
      </c>
      <c r="AB102" s="95">
        <v>45315</v>
      </c>
      <c r="AC102" s="95">
        <v>45315</v>
      </c>
      <c r="AD102" s="86">
        <f t="shared" si="7"/>
        <v>25</v>
      </c>
      <c r="AE102" s="86">
        <f t="shared" si="7"/>
        <v>9</v>
      </c>
      <c r="AF102" s="86">
        <f t="shared" si="5"/>
        <v>34</v>
      </c>
      <c r="AG102" s="78" t="s">
        <v>116</v>
      </c>
      <c r="AH102" s="110" t="s">
        <v>255</v>
      </c>
      <c r="AI102" s="86" t="str">
        <f>VLOOKUP(Q102,[5]BD!H$6:K$170,4,0)</f>
        <v>13-10-00-000</v>
      </c>
    </row>
    <row r="103" spans="1:35" s="67" customFormat="1" ht="15" hidden="1" customHeight="1" x14ac:dyDescent="0.25">
      <c r="A103" s="68">
        <v>78</v>
      </c>
      <c r="B103" s="89" t="s">
        <v>295</v>
      </c>
      <c r="C103" s="90" t="s">
        <v>296</v>
      </c>
      <c r="D103" s="91" t="s">
        <v>65</v>
      </c>
      <c r="E103" s="92">
        <v>345</v>
      </c>
      <c r="F103" s="90" t="s">
        <v>66</v>
      </c>
      <c r="G103" s="93" t="s">
        <v>67</v>
      </c>
      <c r="H103" s="94">
        <f>147495628+6704347</f>
        <v>154199975</v>
      </c>
      <c r="I103" s="94">
        <f>147495628+6704347</f>
        <v>154199975</v>
      </c>
      <c r="J103" s="75" t="s">
        <v>68</v>
      </c>
      <c r="K103" s="70" t="s">
        <v>69</v>
      </c>
      <c r="L103" s="76">
        <f t="shared" si="8"/>
        <v>0</v>
      </c>
      <c r="M103" s="77" t="s">
        <v>297</v>
      </c>
      <c r="N103" s="78" t="s">
        <v>71</v>
      </c>
      <c r="O103" s="81" t="s">
        <v>108</v>
      </c>
      <c r="P103" s="79" t="s">
        <v>181</v>
      </c>
      <c r="Q103" s="78" t="s">
        <v>269</v>
      </c>
      <c r="R103" s="106" t="s">
        <v>182</v>
      </c>
      <c r="S103" s="86">
        <v>100154181</v>
      </c>
      <c r="T103" s="108" t="s">
        <v>270</v>
      </c>
      <c r="U103" s="108" t="s">
        <v>113</v>
      </c>
      <c r="V103" s="109" t="s">
        <v>271</v>
      </c>
      <c r="W103" s="78" t="s">
        <v>272</v>
      </c>
      <c r="X103" s="83" t="s">
        <v>77</v>
      </c>
      <c r="Y103" s="70" t="s">
        <v>83</v>
      </c>
      <c r="Z103" s="95">
        <v>45281</v>
      </c>
      <c r="AA103" s="95">
        <v>45306</v>
      </c>
      <c r="AB103" s="95">
        <v>45315</v>
      </c>
      <c r="AC103" s="95">
        <v>45315</v>
      </c>
      <c r="AD103" s="86">
        <f t="shared" si="7"/>
        <v>25</v>
      </c>
      <c r="AE103" s="86">
        <f t="shared" si="7"/>
        <v>9</v>
      </c>
      <c r="AF103" s="86">
        <f t="shared" si="5"/>
        <v>34</v>
      </c>
      <c r="AG103" s="78" t="s">
        <v>116</v>
      </c>
      <c r="AH103" s="110" t="s">
        <v>255</v>
      </c>
      <c r="AI103" s="86" t="str">
        <f>VLOOKUP(Q103,[5]BD!H$6:K$170,4,0)</f>
        <v>13-10-00-000</v>
      </c>
    </row>
    <row r="104" spans="1:35" s="67" customFormat="1" ht="15" hidden="1" customHeight="1" x14ac:dyDescent="0.25">
      <c r="A104" s="68">
        <v>79</v>
      </c>
      <c r="B104" s="69" t="s">
        <v>295</v>
      </c>
      <c r="C104" s="70" t="s">
        <v>296</v>
      </c>
      <c r="D104" s="71" t="s">
        <v>65</v>
      </c>
      <c r="E104" s="72">
        <v>315</v>
      </c>
      <c r="F104" s="70" t="s">
        <v>66</v>
      </c>
      <c r="G104" s="73" t="s">
        <v>67</v>
      </c>
      <c r="H104" s="74">
        <v>147495628</v>
      </c>
      <c r="I104" s="74">
        <v>147495628</v>
      </c>
      <c r="J104" s="75" t="s">
        <v>68</v>
      </c>
      <c r="K104" s="70" t="s">
        <v>69</v>
      </c>
      <c r="L104" s="76">
        <f t="shared" si="8"/>
        <v>0</v>
      </c>
      <c r="M104" s="77" t="s">
        <v>297</v>
      </c>
      <c r="N104" s="78" t="s">
        <v>71</v>
      </c>
      <c r="O104" s="81" t="s">
        <v>108</v>
      </c>
      <c r="P104" s="79" t="s">
        <v>181</v>
      </c>
      <c r="Q104" s="78" t="s">
        <v>269</v>
      </c>
      <c r="R104" s="106" t="s">
        <v>182</v>
      </c>
      <c r="S104" s="86">
        <v>100154181</v>
      </c>
      <c r="T104" s="108" t="s">
        <v>270</v>
      </c>
      <c r="U104" s="108" t="s">
        <v>113</v>
      </c>
      <c r="V104" s="109" t="s">
        <v>271</v>
      </c>
      <c r="W104" s="78" t="s">
        <v>272</v>
      </c>
      <c r="X104" s="83" t="s">
        <v>77</v>
      </c>
      <c r="Y104" s="70" t="s">
        <v>83</v>
      </c>
      <c r="Z104" s="95">
        <v>45281</v>
      </c>
      <c r="AA104" s="95">
        <v>45306</v>
      </c>
      <c r="AB104" s="95">
        <v>45315</v>
      </c>
      <c r="AC104" s="95">
        <v>45315</v>
      </c>
      <c r="AD104" s="86">
        <f t="shared" si="7"/>
        <v>25</v>
      </c>
      <c r="AE104" s="86">
        <f t="shared" si="7"/>
        <v>9</v>
      </c>
      <c r="AF104" s="86">
        <f t="shared" si="5"/>
        <v>34</v>
      </c>
      <c r="AG104" s="78" t="s">
        <v>116</v>
      </c>
      <c r="AH104" s="110" t="s">
        <v>255</v>
      </c>
      <c r="AI104" s="86" t="str">
        <f>VLOOKUP(Q104,[5]BD!H$6:K$170,4,0)</f>
        <v>13-10-00-000</v>
      </c>
    </row>
    <row r="105" spans="1:35" s="67" customFormat="1" ht="15" hidden="1" customHeight="1" x14ac:dyDescent="0.25">
      <c r="A105" s="68">
        <v>80</v>
      </c>
      <c r="B105" s="69" t="s">
        <v>295</v>
      </c>
      <c r="C105" s="70" t="s">
        <v>296</v>
      </c>
      <c r="D105" s="71" t="s">
        <v>65</v>
      </c>
      <c r="E105" s="72">
        <v>315</v>
      </c>
      <c r="F105" s="70" t="s">
        <v>66</v>
      </c>
      <c r="G105" s="73" t="s">
        <v>67</v>
      </c>
      <c r="H105" s="74">
        <v>147495628</v>
      </c>
      <c r="I105" s="74">
        <v>147495628</v>
      </c>
      <c r="J105" s="75" t="s">
        <v>68</v>
      </c>
      <c r="K105" s="70" t="s">
        <v>69</v>
      </c>
      <c r="L105" s="76">
        <f t="shared" si="8"/>
        <v>0</v>
      </c>
      <c r="M105" s="77" t="s">
        <v>297</v>
      </c>
      <c r="N105" s="78" t="s">
        <v>71</v>
      </c>
      <c r="O105" s="81" t="s">
        <v>108</v>
      </c>
      <c r="P105" s="79" t="s">
        <v>181</v>
      </c>
      <c r="Q105" s="78" t="s">
        <v>269</v>
      </c>
      <c r="R105" s="106" t="s">
        <v>182</v>
      </c>
      <c r="S105" s="86">
        <v>100154181</v>
      </c>
      <c r="T105" s="108" t="s">
        <v>270</v>
      </c>
      <c r="U105" s="108" t="s">
        <v>113</v>
      </c>
      <c r="V105" s="109" t="s">
        <v>271</v>
      </c>
      <c r="W105" s="78" t="s">
        <v>272</v>
      </c>
      <c r="X105" s="83" t="s">
        <v>77</v>
      </c>
      <c r="Y105" s="70" t="s">
        <v>83</v>
      </c>
      <c r="Z105" s="95">
        <v>45281</v>
      </c>
      <c r="AA105" s="95">
        <v>45306</v>
      </c>
      <c r="AB105" s="95">
        <v>45315</v>
      </c>
      <c r="AC105" s="95">
        <v>45315</v>
      </c>
      <c r="AD105" s="86">
        <f t="shared" si="7"/>
        <v>25</v>
      </c>
      <c r="AE105" s="86">
        <f t="shared" si="7"/>
        <v>9</v>
      </c>
      <c r="AF105" s="86">
        <f t="shared" si="5"/>
        <v>34</v>
      </c>
      <c r="AG105" s="78" t="s">
        <v>116</v>
      </c>
      <c r="AH105" s="110" t="s">
        <v>255</v>
      </c>
      <c r="AI105" s="86" t="str">
        <f>VLOOKUP(Q105,[5]BD!H$6:K$170,4,0)</f>
        <v>13-10-00-000</v>
      </c>
    </row>
    <row r="106" spans="1:35" s="67" customFormat="1" ht="15" hidden="1" customHeight="1" x14ac:dyDescent="0.25">
      <c r="A106" s="68">
        <v>81</v>
      </c>
      <c r="B106" s="69" t="s">
        <v>295</v>
      </c>
      <c r="C106" s="70" t="s">
        <v>296</v>
      </c>
      <c r="D106" s="71" t="s">
        <v>65</v>
      </c>
      <c r="E106" s="72">
        <v>315</v>
      </c>
      <c r="F106" s="70" t="s">
        <v>66</v>
      </c>
      <c r="G106" s="73" t="s">
        <v>67</v>
      </c>
      <c r="H106" s="74">
        <v>147495628</v>
      </c>
      <c r="I106" s="74">
        <v>147495628</v>
      </c>
      <c r="J106" s="75" t="s">
        <v>68</v>
      </c>
      <c r="K106" s="70" t="s">
        <v>69</v>
      </c>
      <c r="L106" s="76">
        <f t="shared" si="8"/>
        <v>0</v>
      </c>
      <c r="M106" s="77" t="s">
        <v>297</v>
      </c>
      <c r="N106" s="78" t="s">
        <v>71</v>
      </c>
      <c r="O106" s="81" t="s">
        <v>108</v>
      </c>
      <c r="P106" s="79" t="s">
        <v>181</v>
      </c>
      <c r="Q106" s="78" t="s">
        <v>269</v>
      </c>
      <c r="R106" s="106" t="s">
        <v>182</v>
      </c>
      <c r="S106" s="86">
        <v>100154181</v>
      </c>
      <c r="T106" s="108" t="s">
        <v>270</v>
      </c>
      <c r="U106" s="108" t="s">
        <v>113</v>
      </c>
      <c r="V106" s="109" t="s">
        <v>271</v>
      </c>
      <c r="W106" s="78" t="s">
        <v>272</v>
      </c>
      <c r="X106" s="83" t="s">
        <v>77</v>
      </c>
      <c r="Y106" s="70" t="s">
        <v>83</v>
      </c>
      <c r="Z106" s="95">
        <v>45281</v>
      </c>
      <c r="AA106" s="95">
        <v>45306</v>
      </c>
      <c r="AB106" s="95">
        <v>45315</v>
      </c>
      <c r="AC106" s="95">
        <v>45315</v>
      </c>
      <c r="AD106" s="86">
        <f t="shared" si="7"/>
        <v>25</v>
      </c>
      <c r="AE106" s="86">
        <f t="shared" si="7"/>
        <v>9</v>
      </c>
      <c r="AF106" s="86">
        <f t="shared" si="5"/>
        <v>34</v>
      </c>
      <c r="AG106" s="78" t="s">
        <v>116</v>
      </c>
      <c r="AH106" s="110" t="s">
        <v>255</v>
      </c>
      <c r="AI106" s="86" t="str">
        <f>VLOOKUP(Q106,[5]BD!H$6:K$170,4,0)</f>
        <v>13-10-00-000</v>
      </c>
    </row>
    <row r="107" spans="1:35" s="67" customFormat="1" ht="15" hidden="1" customHeight="1" x14ac:dyDescent="0.25">
      <c r="A107" s="68">
        <v>82</v>
      </c>
      <c r="B107" s="69" t="s">
        <v>295</v>
      </c>
      <c r="C107" s="70" t="s">
        <v>296</v>
      </c>
      <c r="D107" s="71" t="s">
        <v>65</v>
      </c>
      <c r="E107" s="72">
        <v>315</v>
      </c>
      <c r="F107" s="70" t="s">
        <v>66</v>
      </c>
      <c r="G107" s="73" t="s">
        <v>67</v>
      </c>
      <c r="H107" s="74">
        <v>147495628</v>
      </c>
      <c r="I107" s="74">
        <v>147495628</v>
      </c>
      <c r="J107" s="75" t="s">
        <v>68</v>
      </c>
      <c r="K107" s="70" t="s">
        <v>69</v>
      </c>
      <c r="L107" s="76">
        <f t="shared" si="8"/>
        <v>0</v>
      </c>
      <c r="M107" s="77" t="s">
        <v>297</v>
      </c>
      <c r="N107" s="78" t="s">
        <v>71</v>
      </c>
      <c r="O107" s="81" t="s">
        <v>108</v>
      </c>
      <c r="P107" s="79" t="s">
        <v>181</v>
      </c>
      <c r="Q107" s="78" t="s">
        <v>269</v>
      </c>
      <c r="R107" s="106" t="s">
        <v>182</v>
      </c>
      <c r="S107" s="86">
        <v>100154181</v>
      </c>
      <c r="T107" s="108" t="s">
        <v>270</v>
      </c>
      <c r="U107" s="108" t="s">
        <v>113</v>
      </c>
      <c r="V107" s="109" t="s">
        <v>271</v>
      </c>
      <c r="W107" s="78" t="s">
        <v>272</v>
      </c>
      <c r="X107" s="83" t="s">
        <v>77</v>
      </c>
      <c r="Y107" s="70" t="s">
        <v>83</v>
      </c>
      <c r="Z107" s="95">
        <v>45281</v>
      </c>
      <c r="AA107" s="95">
        <v>45306</v>
      </c>
      <c r="AB107" s="95">
        <v>45315</v>
      </c>
      <c r="AC107" s="95">
        <v>45315</v>
      </c>
      <c r="AD107" s="86">
        <f t="shared" si="7"/>
        <v>25</v>
      </c>
      <c r="AE107" s="86">
        <f t="shared" si="7"/>
        <v>9</v>
      </c>
      <c r="AF107" s="86">
        <f t="shared" si="5"/>
        <v>34</v>
      </c>
      <c r="AG107" s="78" t="s">
        <v>116</v>
      </c>
      <c r="AH107" s="110" t="s">
        <v>255</v>
      </c>
      <c r="AI107" s="86" t="str">
        <f>VLOOKUP(Q107,[5]BD!H$6:K$170,4,0)</f>
        <v>13-10-00-000</v>
      </c>
    </row>
    <row r="108" spans="1:35" s="67" customFormat="1" ht="15" hidden="1" customHeight="1" x14ac:dyDescent="0.25">
      <c r="A108" s="68">
        <v>83</v>
      </c>
      <c r="B108" s="69" t="s">
        <v>295</v>
      </c>
      <c r="C108" s="70" t="s">
        <v>296</v>
      </c>
      <c r="D108" s="71" t="s">
        <v>65</v>
      </c>
      <c r="E108" s="72">
        <v>315</v>
      </c>
      <c r="F108" s="70" t="s">
        <v>66</v>
      </c>
      <c r="G108" s="73" t="s">
        <v>67</v>
      </c>
      <c r="H108" s="74">
        <v>147495628</v>
      </c>
      <c r="I108" s="74">
        <v>147495628</v>
      </c>
      <c r="J108" s="75" t="s">
        <v>68</v>
      </c>
      <c r="K108" s="70" t="s">
        <v>69</v>
      </c>
      <c r="L108" s="76">
        <f t="shared" si="8"/>
        <v>0</v>
      </c>
      <c r="M108" s="77" t="s">
        <v>297</v>
      </c>
      <c r="N108" s="78" t="s">
        <v>71</v>
      </c>
      <c r="O108" s="81" t="s">
        <v>108</v>
      </c>
      <c r="P108" s="79" t="s">
        <v>181</v>
      </c>
      <c r="Q108" s="78" t="s">
        <v>269</v>
      </c>
      <c r="R108" s="106" t="s">
        <v>182</v>
      </c>
      <c r="S108" s="86">
        <v>100154181</v>
      </c>
      <c r="T108" s="108" t="s">
        <v>270</v>
      </c>
      <c r="U108" s="108" t="s">
        <v>113</v>
      </c>
      <c r="V108" s="109" t="s">
        <v>271</v>
      </c>
      <c r="W108" s="78" t="s">
        <v>272</v>
      </c>
      <c r="X108" s="83" t="s">
        <v>77</v>
      </c>
      <c r="Y108" s="70" t="s">
        <v>83</v>
      </c>
      <c r="Z108" s="95">
        <v>45281</v>
      </c>
      <c r="AA108" s="95">
        <v>45306</v>
      </c>
      <c r="AB108" s="95">
        <v>45315</v>
      </c>
      <c r="AC108" s="95">
        <v>45315</v>
      </c>
      <c r="AD108" s="86">
        <f t="shared" si="7"/>
        <v>25</v>
      </c>
      <c r="AE108" s="86">
        <f t="shared" si="7"/>
        <v>9</v>
      </c>
      <c r="AF108" s="86">
        <f t="shared" si="5"/>
        <v>34</v>
      </c>
      <c r="AG108" s="78" t="s">
        <v>116</v>
      </c>
      <c r="AH108" s="110" t="s">
        <v>255</v>
      </c>
      <c r="AI108" s="86" t="str">
        <f>VLOOKUP(Q108,[5]BD!H$6:K$170,4,0)</f>
        <v>13-10-00-000</v>
      </c>
    </row>
    <row r="109" spans="1:35" s="67" customFormat="1" ht="15" hidden="1" customHeight="1" x14ac:dyDescent="0.25">
      <c r="A109" s="68">
        <v>84</v>
      </c>
      <c r="B109" s="69" t="s">
        <v>295</v>
      </c>
      <c r="C109" s="70" t="s">
        <v>296</v>
      </c>
      <c r="D109" s="71" t="s">
        <v>65</v>
      </c>
      <c r="E109" s="72">
        <v>315</v>
      </c>
      <c r="F109" s="70" t="s">
        <v>66</v>
      </c>
      <c r="G109" s="73" t="s">
        <v>67</v>
      </c>
      <c r="H109" s="74">
        <v>147495628</v>
      </c>
      <c r="I109" s="74">
        <v>147495628</v>
      </c>
      <c r="J109" s="75" t="s">
        <v>68</v>
      </c>
      <c r="K109" s="70" t="s">
        <v>69</v>
      </c>
      <c r="L109" s="76">
        <f t="shared" si="8"/>
        <v>0</v>
      </c>
      <c r="M109" s="77" t="s">
        <v>297</v>
      </c>
      <c r="N109" s="78" t="s">
        <v>71</v>
      </c>
      <c r="O109" s="81" t="s">
        <v>108</v>
      </c>
      <c r="P109" s="79" t="s">
        <v>181</v>
      </c>
      <c r="Q109" s="78" t="s">
        <v>269</v>
      </c>
      <c r="R109" s="106" t="s">
        <v>182</v>
      </c>
      <c r="S109" s="86">
        <v>100154181</v>
      </c>
      <c r="T109" s="108" t="s">
        <v>270</v>
      </c>
      <c r="U109" s="108" t="s">
        <v>113</v>
      </c>
      <c r="V109" s="109" t="s">
        <v>271</v>
      </c>
      <c r="W109" s="78" t="s">
        <v>272</v>
      </c>
      <c r="X109" s="83" t="s">
        <v>77</v>
      </c>
      <c r="Y109" s="70" t="s">
        <v>83</v>
      </c>
      <c r="Z109" s="95">
        <v>45281</v>
      </c>
      <c r="AA109" s="95">
        <v>45306</v>
      </c>
      <c r="AB109" s="95">
        <v>45315</v>
      </c>
      <c r="AC109" s="95">
        <v>45315</v>
      </c>
      <c r="AD109" s="86">
        <f t="shared" si="7"/>
        <v>25</v>
      </c>
      <c r="AE109" s="86">
        <f t="shared" si="7"/>
        <v>9</v>
      </c>
      <c r="AF109" s="86">
        <f t="shared" si="5"/>
        <v>34</v>
      </c>
      <c r="AG109" s="78" t="s">
        <v>116</v>
      </c>
      <c r="AH109" s="110" t="s">
        <v>255</v>
      </c>
      <c r="AI109" s="86" t="str">
        <f>VLOOKUP(Q109,[5]BD!H$6:K$170,4,0)</f>
        <v>13-10-00-000</v>
      </c>
    </row>
    <row r="110" spans="1:35" s="67" customFormat="1" ht="15" hidden="1" customHeight="1" x14ac:dyDescent="0.25">
      <c r="A110" s="68">
        <v>85</v>
      </c>
      <c r="B110" s="69" t="s">
        <v>295</v>
      </c>
      <c r="C110" s="70" t="s">
        <v>296</v>
      </c>
      <c r="D110" s="71" t="s">
        <v>65</v>
      </c>
      <c r="E110" s="72">
        <v>315</v>
      </c>
      <c r="F110" s="70" t="s">
        <v>66</v>
      </c>
      <c r="G110" s="73" t="s">
        <v>67</v>
      </c>
      <c r="H110" s="74">
        <v>147495628</v>
      </c>
      <c r="I110" s="74">
        <v>147495628</v>
      </c>
      <c r="J110" s="75" t="s">
        <v>68</v>
      </c>
      <c r="K110" s="70" t="s">
        <v>69</v>
      </c>
      <c r="L110" s="76">
        <f t="shared" si="8"/>
        <v>0</v>
      </c>
      <c r="M110" s="77" t="s">
        <v>297</v>
      </c>
      <c r="N110" s="78" t="s">
        <v>71</v>
      </c>
      <c r="O110" s="81" t="s">
        <v>108</v>
      </c>
      <c r="P110" s="79" t="s">
        <v>181</v>
      </c>
      <c r="Q110" s="78" t="s">
        <v>269</v>
      </c>
      <c r="R110" s="106" t="s">
        <v>182</v>
      </c>
      <c r="S110" s="86">
        <v>100154181</v>
      </c>
      <c r="T110" s="108" t="s">
        <v>270</v>
      </c>
      <c r="U110" s="108" t="s">
        <v>113</v>
      </c>
      <c r="V110" s="109" t="s">
        <v>271</v>
      </c>
      <c r="W110" s="78" t="s">
        <v>272</v>
      </c>
      <c r="X110" s="83" t="s">
        <v>77</v>
      </c>
      <c r="Y110" s="70" t="s">
        <v>83</v>
      </c>
      <c r="Z110" s="95">
        <v>45281</v>
      </c>
      <c r="AA110" s="95">
        <v>45306</v>
      </c>
      <c r="AB110" s="95">
        <v>45315</v>
      </c>
      <c r="AC110" s="95">
        <v>45315</v>
      </c>
      <c r="AD110" s="86">
        <f t="shared" si="7"/>
        <v>25</v>
      </c>
      <c r="AE110" s="86">
        <f t="shared" si="7"/>
        <v>9</v>
      </c>
      <c r="AF110" s="86">
        <f t="shared" si="5"/>
        <v>34</v>
      </c>
      <c r="AG110" s="78" t="s">
        <v>116</v>
      </c>
      <c r="AH110" s="110" t="s">
        <v>255</v>
      </c>
      <c r="AI110" s="86" t="str">
        <f>VLOOKUP(Q110,[5]BD!H$6:K$170,4,0)</f>
        <v>13-10-00-000</v>
      </c>
    </row>
    <row r="111" spans="1:35" s="67" customFormat="1" ht="15" hidden="1" customHeight="1" x14ac:dyDescent="0.25">
      <c r="A111" s="68">
        <v>86</v>
      </c>
      <c r="B111" s="69" t="s">
        <v>295</v>
      </c>
      <c r="C111" s="70" t="s">
        <v>296</v>
      </c>
      <c r="D111" s="71" t="s">
        <v>65</v>
      </c>
      <c r="E111" s="72">
        <v>315</v>
      </c>
      <c r="F111" s="70" t="s">
        <v>66</v>
      </c>
      <c r="G111" s="73" t="s">
        <v>67</v>
      </c>
      <c r="H111" s="74">
        <v>147495628</v>
      </c>
      <c r="I111" s="74">
        <v>147495628</v>
      </c>
      <c r="J111" s="75" t="s">
        <v>68</v>
      </c>
      <c r="K111" s="70" t="s">
        <v>69</v>
      </c>
      <c r="L111" s="76">
        <f t="shared" si="8"/>
        <v>0</v>
      </c>
      <c r="M111" s="77" t="s">
        <v>297</v>
      </c>
      <c r="N111" s="78" t="s">
        <v>71</v>
      </c>
      <c r="O111" s="81" t="s">
        <v>108</v>
      </c>
      <c r="P111" s="79" t="s">
        <v>181</v>
      </c>
      <c r="Q111" s="78" t="s">
        <v>269</v>
      </c>
      <c r="R111" s="106" t="s">
        <v>182</v>
      </c>
      <c r="S111" s="86">
        <v>100154181</v>
      </c>
      <c r="T111" s="108" t="s">
        <v>270</v>
      </c>
      <c r="U111" s="108" t="s">
        <v>113</v>
      </c>
      <c r="V111" s="109" t="s">
        <v>271</v>
      </c>
      <c r="W111" s="78" t="s">
        <v>272</v>
      </c>
      <c r="X111" s="83" t="s">
        <v>77</v>
      </c>
      <c r="Y111" s="70" t="s">
        <v>83</v>
      </c>
      <c r="Z111" s="95">
        <v>45281</v>
      </c>
      <c r="AA111" s="95">
        <v>45306</v>
      </c>
      <c r="AB111" s="95">
        <v>45315</v>
      </c>
      <c r="AC111" s="95">
        <v>45315</v>
      </c>
      <c r="AD111" s="86">
        <f t="shared" si="7"/>
        <v>25</v>
      </c>
      <c r="AE111" s="86">
        <f t="shared" si="7"/>
        <v>9</v>
      </c>
      <c r="AF111" s="86">
        <f t="shared" si="5"/>
        <v>34</v>
      </c>
      <c r="AG111" s="78" t="s">
        <v>116</v>
      </c>
      <c r="AH111" s="110" t="s">
        <v>255</v>
      </c>
      <c r="AI111" s="86" t="str">
        <f>VLOOKUP(Q111,[5]BD!H$6:K$170,4,0)</f>
        <v>13-10-00-000</v>
      </c>
    </row>
    <row r="112" spans="1:35" s="67" customFormat="1" ht="15" hidden="1" customHeight="1" x14ac:dyDescent="0.25">
      <c r="A112" s="68">
        <v>87</v>
      </c>
      <c r="B112" s="69" t="s">
        <v>295</v>
      </c>
      <c r="C112" s="70" t="s">
        <v>296</v>
      </c>
      <c r="D112" s="71" t="s">
        <v>65</v>
      </c>
      <c r="E112" s="72">
        <v>315</v>
      </c>
      <c r="F112" s="70" t="s">
        <v>66</v>
      </c>
      <c r="G112" s="73" t="s">
        <v>67</v>
      </c>
      <c r="H112" s="74">
        <v>147495628</v>
      </c>
      <c r="I112" s="74">
        <v>147495628</v>
      </c>
      <c r="J112" s="75" t="s">
        <v>68</v>
      </c>
      <c r="K112" s="70" t="s">
        <v>69</v>
      </c>
      <c r="L112" s="76">
        <f t="shared" si="8"/>
        <v>0</v>
      </c>
      <c r="M112" s="77" t="s">
        <v>297</v>
      </c>
      <c r="N112" s="78" t="s">
        <v>71</v>
      </c>
      <c r="O112" s="81" t="s">
        <v>108</v>
      </c>
      <c r="P112" s="79" t="s">
        <v>181</v>
      </c>
      <c r="Q112" s="58" t="s">
        <v>269</v>
      </c>
      <c r="R112" s="80" t="s">
        <v>182</v>
      </c>
      <c r="S112" s="86">
        <v>100154181</v>
      </c>
      <c r="T112" s="81" t="s">
        <v>270</v>
      </c>
      <c r="U112" s="81" t="s">
        <v>113</v>
      </c>
      <c r="V112" s="82" t="s">
        <v>271</v>
      </c>
      <c r="W112" s="78" t="s">
        <v>272</v>
      </c>
      <c r="X112" s="83" t="s">
        <v>77</v>
      </c>
      <c r="Y112" s="70" t="s">
        <v>83</v>
      </c>
      <c r="Z112" s="95">
        <v>45281</v>
      </c>
      <c r="AA112" s="95">
        <v>45306</v>
      </c>
      <c r="AB112" s="95">
        <v>45315</v>
      </c>
      <c r="AC112" s="95">
        <v>45315</v>
      </c>
      <c r="AD112" s="86">
        <f t="shared" si="7"/>
        <v>25</v>
      </c>
      <c r="AE112" s="86">
        <f t="shared" si="7"/>
        <v>9</v>
      </c>
      <c r="AF112" s="86">
        <f t="shared" si="5"/>
        <v>34</v>
      </c>
      <c r="AG112" s="78" t="s">
        <v>116</v>
      </c>
      <c r="AH112" s="110" t="s">
        <v>255</v>
      </c>
      <c r="AI112" s="86" t="str">
        <f>VLOOKUP(Q112,[5]BD!H$6:K$170,4,0)</f>
        <v>13-10-00-000</v>
      </c>
    </row>
    <row r="113" spans="1:35" s="67" customFormat="1" ht="15" hidden="1" customHeight="1" x14ac:dyDescent="0.25">
      <c r="A113" s="68">
        <v>88</v>
      </c>
      <c r="B113" s="69" t="s">
        <v>276</v>
      </c>
      <c r="C113" s="70" t="s">
        <v>298</v>
      </c>
      <c r="D113" s="71" t="s">
        <v>156</v>
      </c>
      <c r="E113" s="72">
        <v>270</v>
      </c>
      <c r="F113" s="70" t="s">
        <v>164</v>
      </c>
      <c r="G113" s="73" t="s">
        <v>67</v>
      </c>
      <c r="H113" s="74">
        <v>106892872</v>
      </c>
      <c r="I113" s="74">
        <v>106892872</v>
      </c>
      <c r="J113" s="75" t="s">
        <v>68</v>
      </c>
      <c r="K113" s="70" t="s">
        <v>69</v>
      </c>
      <c r="L113" s="76">
        <f t="shared" si="8"/>
        <v>0</v>
      </c>
      <c r="M113" s="77" t="s">
        <v>299</v>
      </c>
      <c r="N113" s="78" t="s">
        <v>100</v>
      </c>
      <c r="O113" s="81" t="s">
        <v>108</v>
      </c>
      <c r="P113" s="79" t="s">
        <v>181</v>
      </c>
      <c r="Q113" s="58" t="s">
        <v>269</v>
      </c>
      <c r="R113" s="80" t="s">
        <v>182</v>
      </c>
      <c r="S113" s="107">
        <v>100154181</v>
      </c>
      <c r="T113" s="81" t="s">
        <v>270</v>
      </c>
      <c r="U113" s="81" t="s">
        <v>113</v>
      </c>
      <c r="V113" s="82" t="s">
        <v>271</v>
      </c>
      <c r="W113" s="78" t="s">
        <v>272</v>
      </c>
      <c r="X113" s="83" t="s">
        <v>77</v>
      </c>
      <c r="Y113" s="70" t="s">
        <v>83</v>
      </c>
      <c r="Z113" s="95">
        <v>45352</v>
      </c>
      <c r="AA113" s="95">
        <v>45369</v>
      </c>
      <c r="AB113" s="95">
        <v>45378</v>
      </c>
      <c r="AC113" s="95">
        <v>45378</v>
      </c>
      <c r="AD113" s="86">
        <f t="shared" si="7"/>
        <v>17</v>
      </c>
      <c r="AE113" s="86">
        <f t="shared" si="7"/>
        <v>9</v>
      </c>
      <c r="AF113" s="86">
        <f t="shared" si="5"/>
        <v>26</v>
      </c>
      <c r="AG113" s="78" t="s">
        <v>116</v>
      </c>
      <c r="AH113" s="110" t="s">
        <v>255</v>
      </c>
      <c r="AI113" s="86" t="str">
        <f>VLOOKUP(Q113,[5]BD!H$6:K$170,4,0)</f>
        <v>13-10-00-000</v>
      </c>
    </row>
    <row r="114" spans="1:35" s="67" customFormat="1" ht="15" hidden="1" customHeight="1" x14ac:dyDescent="0.25">
      <c r="A114" s="68">
        <v>89</v>
      </c>
      <c r="B114" s="89">
        <v>81111508</v>
      </c>
      <c r="C114" s="90" t="s">
        <v>170</v>
      </c>
      <c r="D114" s="91" t="s">
        <v>151</v>
      </c>
      <c r="E114" s="92">
        <v>140</v>
      </c>
      <c r="F114" s="90" t="s">
        <v>157</v>
      </c>
      <c r="G114" s="93" t="s">
        <v>67</v>
      </c>
      <c r="H114" s="94">
        <f>500000000-177000000</f>
        <v>323000000</v>
      </c>
      <c r="I114" s="94">
        <f>500000000-177000000</f>
        <v>323000000</v>
      </c>
      <c r="J114" s="75" t="s">
        <v>68</v>
      </c>
      <c r="K114" s="70" t="s">
        <v>69</v>
      </c>
      <c r="L114" s="76">
        <f t="shared" si="8"/>
        <v>0</v>
      </c>
      <c r="M114" s="77" t="s">
        <v>300</v>
      </c>
      <c r="N114" s="78" t="s">
        <v>100</v>
      </c>
      <c r="O114" s="81" t="s">
        <v>108</v>
      </c>
      <c r="P114" s="79" t="s">
        <v>181</v>
      </c>
      <c r="Q114" s="58" t="s">
        <v>269</v>
      </c>
      <c r="R114" s="80" t="s">
        <v>182</v>
      </c>
      <c r="S114" s="86">
        <v>100154181</v>
      </c>
      <c r="T114" s="81" t="s">
        <v>270</v>
      </c>
      <c r="U114" s="81" t="s">
        <v>113</v>
      </c>
      <c r="V114" s="82" t="s">
        <v>271</v>
      </c>
      <c r="W114" s="78" t="s">
        <v>272</v>
      </c>
      <c r="X114" s="83" t="s">
        <v>77</v>
      </c>
      <c r="Y114" s="70" t="s">
        <v>81</v>
      </c>
      <c r="Z114" s="95">
        <v>45306</v>
      </c>
      <c r="AA114" s="95">
        <v>45337</v>
      </c>
      <c r="AB114" s="95">
        <v>45397</v>
      </c>
      <c r="AC114" s="95">
        <v>45397</v>
      </c>
      <c r="AD114" s="86">
        <f t="shared" si="7"/>
        <v>31</v>
      </c>
      <c r="AE114" s="86">
        <f t="shared" si="7"/>
        <v>60</v>
      </c>
      <c r="AF114" s="86">
        <f t="shared" si="5"/>
        <v>91</v>
      </c>
      <c r="AG114" s="78" t="s">
        <v>116</v>
      </c>
      <c r="AH114" s="110" t="s">
        <v>255</v>
      </c>
      <c r="AI114" s="86" t="str">
        <f>VLOOKUP(Q114,[5]BD!H$6:K$170,4,0)</f>
        <v>13-10-00-000</v>
      </c>
    </row>
    <row r="115" spans="1:35" s="67" customFormat="1" ht="15" hidden="1" customHeight="1" x14ac:dyDescent="0.25">
      <c r="A115" s="68">
        <v>90</v>
      </c>
      <c r="B115" s="69" t="s">
        <v>301</v>
      </c>
      <c r="C115" s="70" t="s">
        <v>302</v>
      </c>
      <c r="D115" s="71" t="s">
        <v>156</v>
      </c>
      <c r="E115" s="72">
        <v>210</v>
      </c>
      <c r="F115" s="70" t="s">
        <v>66</v>
      </c>
      <c r="G115" s="73" t="s">
        <v>67</v>
      </c>
      <c r="H115" s="74">
        <v>102000000</v>
      </c>
      <c r="I115" s="74">
        <v>102000000</v>
      </c>
      <c r="J115" s="75" t="s">
        <v>68</v>
      </c>
      <c r="K115" s="70" t="s">
        <v>69</v>
      </c>
      <c r="L115" s="76">
        <f t="shared" si="8"/>
        <v>0</v>
      </c>
      <c r="M115" s="77" t="s">
        <v>303</v>
      </c>
      <c r="N115" s="78" t="s">
        <v>100</v>
      </c>
      <c r="O115" s="81" t="s">
        <v>108</v>
      </c>
      <c r="P115" s="79" t="s">
        <v>304</v>
      </c>
      <c r="Q115" s="58" t="s">
        <v>305</v>
      </c>
      <c r="R115" s="80" t="s">
        <v>306</v>
      </c>
      <c r="S115" s="114">
        <v>100210168</v>
      </c>
      <c r="T115" s="81" t="s">
        <v>307</v>
      </c>
      <c r="U115" s="81" t="s">
        <v>161</v>
      </c>
      <c r="V115" s="82" t="s">
        <v>308</v>
      </c>
      <c r="W115" s="78">
        <v>6017428974</v>
      </c>
      <c r="X115" s="83" t="s">
        <v>77</v>
      </c>
      <c r="Y115" s="70" t="s">
        <v>78</v>
      </c>
      <c r="Z115" s="95">
        <v>45336</v>
      </c>
      <c r="AA115" s="95">
        <v>45357</v>
      </c>
      <c r="AB115" s="95">
        <v>45364</v>
      </c>
      <c r="AC115" s="95">
        <v>45367</v>
      </c>
      <c r="AD115" s="86">
        <f t="shared" si="7"/>
        <v>21</v>
      </c>
      <c r="AE115" s="86">
        <f t="shared" si="7"/>
        <v>7</v>
      </c>
      <c r="AF115" s="86">
        <f t="shared" si="5"/>
        <v>28</v>
      </c>
      <c r="AG115" s="97" t="s">
        <v>309</v>
      </c>
      <c r="AH115" s="98" t="s">
        <v>310</v>
      </c>
      <c r="AI115" s="86" t="str">
        <f>VLOOKUP(Q115,[5]BD!H$6:K$170,4,0)</f>
        <v>13-10-00-000</v>
      </c>
    </row>
    <row r="116" spans="1:35" s="67" customFormat="1" ht="15" hidden="1" customHeight="1" x14ac:dyDescent="0.25">
      <c r="A116" s="68">
        <v>91</v>
      </c>
      <c r="B116" s="69">
        <v>12142000</v>
      </c>
      <c r="C116" s="70" t="s">
        <v>311</v>
      </c>
      <c r="D116" s="71" t="s">
        <v>151</v>
      </c>
      <c r="E116" s="72">
        <v>210</v>
      </c>
      <c r="F116" s="70" t="s">
        <v>164</v>
      </c>
      <c r="G116" s="73" t="s">
        <v>67</v>
      </c>
      <c r="H116" s="74">
        <v>60000000</v>
      </c>
      <c r="I116" s="74">
        <v>60000000</v>
      </c>
      <c r="J116" s="75" t="s">
        <v>68</v>
      </c>
      <c r="K116" s="70" t="s">
        <v>69</v>
      </c>
      <c r="L116" s="76">
        <f t="shared" si="8"/>
        <v>0</v>
      </c>
      <c r="M116" s="77" t="s">
        <v>312</v>
      </c>
      <c r="N116" s="78" t="s">
        <v>313</v>
      </c>
      <c r="O116" s="78" t="s">
        <v>72</v>
      </c>
      <c r="P116" s="79" t="s">
        <v>304</v>
      </c>
      <c r="Q116" s="58" t="s">
        <v>305</v>
      </c>
      <c r="R116" s="80" t="s">
        <v>306</v>
      </c>
      <c r="S116" s="114">
        <v>100210168</v>
      </c>
      <c r="T116" s="81" t="s">
        <v>307</v>
      </c>
      <c r="U116" s="81" t="s">
        <v>161</v>
      </c>
      <c r="V116" s="82" t="s">
        <v>308</v>
      </c>
      <c r="W116" s="78">
        <v>6017428973</v>
      </c>
      <c r="X116" s="83" t="s">
        <v>77</v>
      </c>
      <c r="Y116" s="70" t="s">
        <v>197</v>
      </c>
      <c r="Z116" s="95">
        <v>45323</v>
      </c>
      <c r="AA116" s="95">
        <v>45351</v>
      </c>
      <c r="AB116" s="95">
        <v>45365</v>
      </c>
      <c r="AC116" s="95">
        <v>45372</v>
      </c>
      <c r="AD116" s="86">
        <f t="shared" si="7"/>
        <v>28</v>
      </c>
      <c r="AE116" s="86">
        <f t="shared" si="7"/>
        <v>14</v>
      </c>
      <c r="AF116" s="86">
        <f t="shared" si="5"/>
        <v>42</v>
      </c>
      <c r="AG116" s="87" t="s">
        <v>69</v>
      </c>
      <c r="AH116" s="88" t="s">
        <v>69</v>
      </c>
      <c r="AI116" s="86" t="str">
        <f>VLOOKUP(Q116,[5]BD!H$6:K$170,4,0)</f>
        <v>13-10-00-000</v>
      </c>
    </row>
    <row r="117" spans="1:35" s="67" customFormat="1" ht="15" hidden="1" customHeight="1" x14ac:dyDescent="0.25">
      <c r="A117" s="68">
        <v>92</v>
      </c>
      <c r="B117" s="69">
        <v>41116107</v>
      </c>
      <c r="C117" s="70" t="s">
        <v>314</v>
      </c>
      <c r="D117" s="71" t="s">
        <v>167</v>
      </c>
      <c r="E117" s="72">
        <v>120</v>
      </c>
      <c r="F117" s="70" t="s">
        <v>164</v>
      </c>
      <c r="G117" s="73" t="s">
        <v>67</v>
      </c>
      <c r="H117" s="74">
        <v>56000000</v>
      </c>
      <c r="I117" s="74">
        <v>56000000</v>
      </c>
      <c r="J117" s="75" t="s">
        <v>68</v>
      </c>
      <c r="K117" s="70" t="s">
        <v>69</v>
      </c>
      <c r="L117" s="76">
        <f t="shared" si="8"/>
        <v>0</v>
      </c>
      <c r="M117" s="77" t="s">
        <v>315</v>
      </c>
      <c r="N117" s="78" t="s">
        <v>154</v>
      </c>
      <c r="O117" s="78" t="s">
        <v>72</v>
      </c>
      <c r="P117" s="79" t="s">
        <v>304</v>
      </c>
      <c r="Q117" s="58" t="s">
        <v>305</v>
      </c>
      <c r="R117" s="80" t="s">
        <v>306</v>
      </c>
      <c r="S117" s="114">
        <v>100210168</v>
      </c>
      <c r="T117" s="81" t="s">
        <v>307</v>
      </c>
      <c r="U117" s="81" t="s">
        <v>161</v>
      </c>
      <c r="V117" s="82" t="s">
        <v>308</v>
      </c>
      <c r="W117" s="78">
        <v>6017428973</v>
      </c>
      <c r="X117" s="83" t="s">
        <v>77</v>
      </c>
      <c r="Y117" s="70" t="s">
        <v>81</v>
      </c>
      <c r="Z117" s="95">
        <v>45364</v>
      </c>
      <c r="AA117" s="95">
        <v>45392</v>
      </c>
      <c r="AB117" s="95">
        <v>45406</v>
      </c>
      <c r="AC117" s="95">
        <v>45413</v>
      </c>
      <c r="AD117" s="86">
        <f t="shared" si="7"/>
        <v>28</v>
      </c>
      <c r="AE117" s="86">
        <f t="shared" si="7"/>
        <v>14</v>
      </c>
      <c r="AF117" s="86">
        <f t="shared" si="5"/>
        <v>42</v>
      </c>
      <c r="AG117" s="87" t="s">
        <v>69</v>
      </c>
      <c r="AH117" s="88" t="s">
        <v>69</v>
      </c>
      <c r="AI117" s="86" t="str">
        <f>VLOOKUP(Q117,[5]BD!H$6:K$170,4,0)</f>
        <v>13-10-00-000</v>
      </c>
    </row>
    <row r="118" spans="1:35" s="67" customFormat="1" ht="15" hidden="1" customHeight="1" x14ac:dyDescent="0.25">
      <c r="A118" s="68">
        <v>93</v>
      </c>
      <c r="B118" s="69">
        <v>12352100</v>
      </c>
      <c r="C118" s="70" t="s">
        <v>316</v>
      </c>
      <c r="D118" s="71" t="s">
        <v>151</v>
      </c>
      <c r="E118" s="72">
        <v>240</v>
      </c>
      <c r="F118" s="70" t="s">
        <v>164</v>
      </c>
      <c r="G118" s="73" t="s">
        <v>67</v>
      </c>
      <c r="H118" s="74">
        <v>100000000</v>
      </c>
      <c r="I118" s="74">
        <v>100000000</v>
      </c>
      <c r="J118" s="75" t="s">
        <v>68</v>
      </c>
      <c r="K118" s="70" t="s">
        <v>69</v>
      </c>
      <c r="L118" s="76">
        <f t="shared" si="8"/>
        <v>0</v>
      </c>
      <c r="M118" s="77" t="s">
        <v>317</v>
      </c>
      <c r="N118" s="78" t="s">
        <v>313</v>
      </c>
      <c r="O118" s="78" t="s">
        <v>72</v>
      </c>
      <c r="P118" s="79" t="s">
        <v>304</v>
      </c>
      <c r="Q118" s="58" t="s">
        <v>305</v>
      </c>
      <c r="R118" s="80" t="s">
        <v>306</v>
      </c>
      <c r="S118" s="114">
        <v>100210168</v>
      </c>
      <c r="T118" s="81" t="s">
        <v>307</v>
      </c>
      <c r="U118" s="81" t="s">
        <v>161</v>
      </c>
      <c r="V118" s="82" t="s">
        <v>308</v>
      </c>
      <c r="W118" s="78">
        <v>6017428973</v>
      </c>
      <c r="X118" s="83" t="s">
        <v>77</v>
      </c>
      <c r="Y118" s="70" t="s">
        <v>197</v>
      </c>
      <c r="Z118" s="95">
        <v>45322</v>
      </c>
      <c r="AA118" s="95">
        <v>45350</v>
      </c>
      <c r="AB118" s="95">
        <v>45364</v>
      </c>
      <c r="AC118" s="95">
        <v>45371</v>
      </c>
      <c r="AD118" s="86">
        <f t="shared" si="7"/>
        <v>28</v>
      </c>
      <c r="AE118" s="86">
        <f t="shared" si="7"/>
        <v>14</v>
      </c>
      <c r="AF118" s="86">
        <f t="shared" si="5"/>
        <v>42</v>
      </c>
      <c r="AG118" s="87" t="s">
        <v>69</v>
      </c>
      <c r="AH118" s="88" t="s">
        <v>69</v>
      </c>
      <c r="AI118" s="86" t="str">
        <f>VLOOKUP(Q118,[5]BD!H$6:K$170,4,0)</f>
        <v>13-10-00-000</v>
      </c>
    </row>
    <row r="119" spans="1:35" s="67" customFormat="1" ht="15" hidden="1" customHeight="1" x14ac:dyDescent="0.25">
      <c r="A119" s="68">
        <v>94</v>
      </c>
      <c r="B119" s="69">
        <v>41121800</v>
      </c>
      <c r="C119" s="70" t="s">
        <v>318</v>
      </c>
      <c r="D119" s="71" t="s">
        <v>241</v>
      </c>
      <c r="E119" s="72">
        <v>90</v>
      </c>
      <c r="F119" s="70" t="s">
        <v>164</v>
      </c>
      <c r="G119" s="73" t="s">
        <v>67</v>
      </c>
      <c r="H119" s="74">
        <v>30000000</v>
      </c>
      <c r="I119" s="74">
        <v>30000000</v>
      </c>
      <c r="J119" s="75" t="s">
        <v>68</v>
      </c>
      <c r="K119" s="70" t="s">
        <v>69</v>
      </c>
      <c r="L119" s="76">
        <f t="shared" si="8"/>
        <v>0</v>
      </c>
      <c r="M119" s="77" t="s">
        <v>319</v>
      </c>
      <c r="N119" s="78" t="s">
        <v>154</v>
      </c>
      <c r="O119" s="78" t="s">
        <v>72</v>
      </c>
      <c r="P119" s="79" t="s">
        <v>304</v>
      </c>
      <c r="Q119" s="58" t="s">
        <v>305</v>
      </c>
      <c r="R119" s="80" t="s">
        <v>306</v>
      </c>
      <c r="S119" s="114">
        <v>100210168</v>
      </c>
      <c r="T119" s="81" t="s">
        <v>307</v>
      </c>
      <c r="U119" s="81" t="s">
        <v>161</v>
      </c>
      <c r="V119" s="82" t="s">
        <v>308</v>
      </c>
      <c r="W119" s="78">
        <v>6017428973</v>
      </c>
      <c r="X119" s="83" t="s">
        <v>77</v>
      </c>
      <c r="Y119" s="70" t="s">
        <v>283</v>
      </c>
      <c r="Z119" s="95">
        <v>45412</v>
      </c>
      <c r="AA119" s="95">
        <v>45440</v>
      </c>
      <c r="AB119" s="95">
        <v>45454</v>
      </c>
      <c r="AC119" s="95">
        <v>45461</v>
      </c>
      <c r="AD119" s="86">
        <f t="shared" si="7"/>
        <v>28</v>
      </c>
      <c r="AE119" s="86">
        <f t="shared" si="7"/>
        <v>14</v>
      </c>
      <c r="AF119" s="86">
        <f t="shared" si="5"/>
        <v>42</v>
      </c>
      <c r="AG119" s="87" t="s">
        <v>69</v>
      </c>
      <c r="AH119" s="88" t="s">
        <v>69</v>
      </c>
      <c r="AI119" s="86" t="str">
        <f>VLOOKUP(Q119,[5]BD!H$6:K$170,4,0)</f>
        <v>13-10-00-000</v>
      </c>
    </row>
    <row r="120" spans="1:35" s="67" customFormat="1" ht="15" hidden="1" customHeight="1" x14ac:dyDescent="0.25">
      <c r="A120" s="68">
        <v>95</v>
      </c>
      <c r="B120" s="69">
        <v>81101706</v>
      </c>
      <c r="C120" s="70" t="s">
        <v>320</v>
      </c>
      <c r="D120" s="71" t="s">
        <v>321</v>
      </c>
      <c r="E120" s="72">
        <v>60</v>
      </c>
      <c r="F120" s="70" t="s">
        <v>164</v>
      </c>
      <c r="G120" s="73" t="s">
        <v>67</v>
      </c>
      <c r="H120" s="74">
        <v>10000000</v>
      </c>
      <c r="I120" s="74">
        <v>10000000</v>
      </c>
      <c r="J120" s="75" t="s">
        <v>68</v>
      </c>
      <c r="K120" s="70" t="s">
        <v>69</v>
      </c>
      <c r="L120" s="76">
        <f t="shared" si="8"/>
        <v>0</v>
      </c>
      <c r="M120" s="77" t="s">
        <v>322</v>
      </c>
      <c r="N120" s="78" t="s">
        <v>100</v>
      </c>
      <c r="O120" s="78" t="s">
        <v>72</v>
      </c>
      <c r="P120" s="79" t="s">
        <v>304</v>
      </c>
      <c r="Q120" s="58" t="s">
        <v>305</v>
      </c>
      <c r="R120" s="80" t="s">
        <v>306</v>
      </c>
      <c r="S120" s="114">
        <v>100210168</v>
      </c>
      <c r="T120" s="81" t="s">
        <v>307</v>
      </c>
      <c r="U120" s="81" t="s">
        <v>161</v>
      </c>
      <c r="V120" s="82" t="s">
        <v>308</v>
      </c>
      <c r="W120" s="78">
        <v>6017428973</v>
      </c>
      <c r="X120" s="83" t="s">
        <v>77</v>
      </c>
      <c r="Y120" s="70" t="s">
        <v>283</v>
      </c>
      <c r="Z120" s="95">
        <v>45441</v>
      </c>
      <c r="AA120" s="95">
        <v>45469</v>
      </c>
      <c r="AB120" s="95">
        <v>45483</v>
      </c>
      <c r="AC120" s="95">
        <v>45490</v>
      </c>
      <c r="AD120" s="86">
        <f t="shared" si="7"/>
        <v>28</v>
      </c>
      <c r="AE120" s="86">
        <f t="shared" si="7"/>
        <v>14</v>
      </c>
      <c r="AF120" s="86">
        <f t="shared" si="5"/>
        <v>42</v>
      </c>
      <c r="AG120" s="87" t="s">
        <v>69</v>
      </c>
      <c r="AH120" s="88" t="s">
        <v>69</v>
      </c>
      <c r="AI120" s="86" t="str">
        <f>VLOOKUP(Q120,[5]BD!H$6:K$170,4,0)</f>
        <v>13-10-00-000</v>
      </c>
    </row>
    <row r="121" spans="1:35" s="67" customFormat="1" ht="15" hidden="1" customHeight="1" x14ac:dyDescent="0.25">
      <c r="A121" s="68">
        <v>96</v>
      </c>
      <c r="B121" s="69">
        <v>81101706</v>
      </c>
      <c r="C121" s="70" t="s">
        <v>320</v>
      </c>
      <c r="D121" s="71" t="s">
        <v>156</v>
      </c>
      <c r="E121" s="72">
        <v>210</v>
      </c>
      <c r="F121" s="70" t="s">
        <v>164</v>
      </c>
      <c r="G121" s="73" t="s">
        <v>67</v>
      </c>
      <c r="H121" s="74">
        <v>40000000</v>
      </c>
      <c r="I121" s="74">
        <v>40000000</v>
      </c>
      <c r="J121" s="75" t="s">
        <v>68</v>
      </c>
      <c r="K121" s="70" t="s">
        <v>69</v>
      </c>
      <c r="L121" s="76">
        <f t="shared" si="8"/>
        <v>0</v>
      </c>
      <c r="M121" s="77" t="s">
        <v>323</v>
      </c>
      <c r="N121" s="78" t="s">
        <v>100</v>
      </c>
      <c r="O121" s="78" t="s">
        <v>72</v>
      </c>
      <c r="P121" s="79" t="s">
        <v>304</v>
      </c>
      <c r="Q121" s="58" t="s">
        <v>305</v>
      </c>
      <c r="R121" s="80" t="s">
        <v>306</v>
      </c>
      <c r="S121" s="114">
        <v>100210168</v>
      </c>
      <c r="T121" s="81" t="s">
        <v>307</v>
      </c>
      <c r="U121" s="81" t="s">
        <v>161</v>
      </c>
      <c r="V121" s="82" t="s">
        <v>308</v>
      </c>
      <c r="W121" s="78">
        <v>6017428973</v>
      </c>
      <c r="X121" s="83" t="s">
        <v>77</v>
      </c>
      <c r="Y121" s="70" t="s">
        <v>81</v>
      </c>
      <c r="Z121" s="95">
        <v>45337</v>
      </c>
      <c r="AA121" s="95">
        <v>45365</v>
      </c>
      <c r="AB121" s="95">
        <v>45379</v>
      </c>
      <c r="AC121" s="95">
        <v>45386</v>
      </c>
      <c r="AD121" s="86">
        <f t="shared" si="7"/>
        <v>28</v>
      </c>
      <c r="AE121" s="86">
        <f t="shared" si="7"/>
        <v>14</v>
      </c>
      <c r="AF121" s="86">
        <f t="shared" si="5"/>
        <v>42</v>
      </c>
      <c r="AG121" s="87" t="s">
        <v>69</v>
      </c>
      <c r="AH121" s="88" t="s">
        <v>69</v>
      </c>
      <c r="AI121" s="86" t="str">
        <f>VLOOKUP(Q121,[5]BD!H$6:K$170,4,0)</f>
        <v>13-10-00-000</v>
      </c>
    </row>
    <row r="122" spans="1:35" s="67" customFormat="1" ht="15" hidden="1" customHeight="1" x14ac:dyDescent="0.25">
      <c r="A122" s="68">
        <v>97</v>
      </c>
      <c r="B122" s="69">
        <v>76121900</v>
      </c>
      <c r="C122" s="70" t="s">
        <v>324</v>
      </c>
      <c r="D122" s="71" t="s">
        <v>167</v>
      </c>
      <c r="E122" s="72">
        <v>180</v>
      </c>
      <c r="F122" s="70" t="s">
        <v>164</v>
      </c>
      <c r="G122" s="73" t="s">
        <v>67</v>
      </c>
      <c r="H122" s="74">
        <v>4000000</v>
      </c>
      <c r="I122" s="74">
        <v>4000000</v>
      </c>
      <c r="J122" s="75" t="s">
        <v>68</v>
      </c>
      <c r="K122" s="70" t="s">
        <v>69</v>
      </c>
      <c r="L122" s="76">
        <f t="shared" si="8"/>
        <v>0</v>
      </c>
      <c r="M122" s="77" t="s">
        <v>325</v>
      </c>
      <c r="N122" s="78" t="s">
        <v>100</v>
      </c>
      <c r="O122" s="78" t="s">
        <v>72</v>
      </c>
      <c r="P122" s="79" t="s">
        <v>304</v>
      </c>
      <c r="Q122" s="58" t="s">
        <v>305</v>
      </c>
      <c r="R122" s="80" t="s">
        <v>306</v>
      </c>
      <c r="S122" s="114">
        <v>100210168</v>
      </c>
      <c r="T122" s="81" t="s">
        <v>307</v>
      </c>
      <c r="U122" s="81" t="s">
        <v>161</v>
      </c>
      <c r="V122" s="82" t="s">
        <v>308</v>
      </c>
      <c r="W122" s="78">
        <v>6017428973</v>
      </c>
      <c r="X122" s="83" t="s">
        <v>77</v>
      </c>
      <c r="Y122" s="70" t="s">
        <v>283</v>
      </c>
      <c r="Z122" s="95">
        <v>45384</v>
      </c>
      <c r="AA122" s="95">
        <v>45412</v>
      </c>
      <c r="AB122" s="95">
        <v>45426</v>
      </c>
      <c r="AC122" s="95">
        <v>45433</v>
      </c>
      <c r="AD122" s="86">
        <f t="shared" si="7"/>
        <v>28</v>
      </c>
      <c r="AE122" s="86">
        <f t="shared" si="7"/>
        <v>14</v>
      </c>
      <c r="AF122" s="86">
        <f t="shared" si="5"/>
        <v>42</v>
      </c>
      <c r="AG122" s="87" t="s">
        <v>69</v>
      </c>
      <c r="AH122" s="88" t="s">
        <v>69</v>
      </c>
      <c r="AI122" s="86" t="str">
        <f>VLOOKUP(Q122,[5]BD!H$6:K$170,4,0)</f>
        <v>13-10-00-000</v>
      </c>
    </row>
    <row r="123" spans="1:35" s="67" customFormat="1" ht="15" hidden="1" customHeight="1" x14ac:dyDescent="0.25">
      <c r="A123" s="68">
        <v>98</v>
      </c>
      <c r="B123" s="69">
        <v>81101706</v>
      </c>
      <c r="C123" s="70" t="s">
        <v>320</v>
      </c>
      <c r="D123" s="71" t="s">
        <v>321</v>
      </c>
      <c r="E123" s="72">
        <v>120</v>
      </c>
      <c r="F123" s="70" t="s">
        <v>66</v>
      </c>
      <c r="G123" s="73" t="s">
        <v>67</v>
      </c>
      <c r="H123" s="74">
        <v>80000000</v>
      </c>
      <c r="I123" s="74">
        <v>80000000</v>
      </c>
      <c r="J123" s="75" t="s">
        <v>68</v>
      </c>
      <c r="K123" s="70" t="s">
        <v>69</v>
      </c>
      <c r="L123" s="76">
        <f t="shared" si="8"/>
        <v>0</v>
      </c>
      <c r="M123" s="77" t="s">
        <v>326</v>
      </c>
      <c r="N123" s="78" t="s">
        <v>100</v>
      </c>
      <c r="O123" s="78" t="s">
        <v>72</v>
      </c>
      <c r="P123" s="79" t="s">
        <v>304</v>
      </c>
      <c r="Q123" s="58" t="s">
        <v>305</v>
      </c>
      <c r="R123" s="80" t="s">
        <v>306</v>
      </c>
      <c r="S123" s="114">
        <v>100210168</v>
      </c>
      <c r="T123" s="81" t="s">
        <v>307</v>
      </c>
      <c r="U123" s="81" t="s">
        <v>161</v>
      </c>
      <c r="V123" s="82" t="s">
        <v>308</v>
      </c>
      <c r="W123" s="78">
        <v>6017428973</v>
      </c>
      <c r="X123" s="83" t="s">
        <v>77</v>
      </c>
      <c r="Y123" s="70" t="s">
        <v>78</v>
      </c>
      <c r="Z123" s="95">
        <v>45428</v>
      </c>
      <c r="AA123" s="95">
        <v>45449</v>
      </c>
      <c r="AB123" s="95">
        <v>45456</v>
      </c>
      <c r="AC123" s="95">
        <v>45459</v>
      </c>
      <c r="AD123" s="86">
        <f t="shared" si="7"/>
        <v>21</v>
      </c>
      <c r="AE123" s="86">
        <f t="shared" si="7"/>
        <v>7</v>
      </c>
      <c r="AF123" s="86">
        <f t="shared" si="5"/>
        <v>28</v>
      </c>
      <c r="AG123" s="87" t="s">
        <v>69</v>
      </c>
      <c r="AH123" s="88" t="s">
        <v>69</v>
      </c>
      <c r="AI123" s="86" t="str">
        <f>VLOOKUP(Q123,[5]BD!H$6:K$170,4,0)</f>
        <v>13-10-00-000</v>
      </c>
    </row>
    <row r="124" spans="1:35" s="67" customFormat="1" ht="15" hidden="1" customHeight="1" x14ac:dyDescent="0.25">
      <c r="A124" s="68">
        <v>99</v>
      </c>
      <c r="B124" s="69">
        <v>41115700</v>
      </c>
      <c r="C124" s="70" t="s">
        <v>327</v>
      </c>
      <c r="D124" s="71" t="s">
        <v>321</v>
      </c>
      <c r="E124" s="72">
        <v>60</v>
      </c>
      <c r="F124" s="70" t="s">
        <v>164</v>
      </c>
      <c r="G124" s="73" t="s">
        <v>67</v>
      </c>
      <c r="H124" s="74">
        <v>60000000</v>
      </c>
      <c r="I124" s="74">
        <v>60000000</v>
      </c>
      <c r="J124" s="75" t="s">
        <v>68</v>
      </c>
      <c r="K124" s="70" t="s">
        <v>69</v>
      </c>
      <c r="L124" s="76">
        <f t="shared" si="8"/>
        <v>0</v>
      </c>
      <c r="M124" s="77" t="s">
        <v>328</v>
      </c>
      <c r="N124" s="78" t="s">
        <v>154</v>
      </c>
      <c r="O124" s="78" t="s">
        <v>72</v>
      </c>
      <c r="P124" s="79" t="s">
        <v>304</v>
      </c>
      <c r="Q124" s="58" t="s">
        <v>305</v>
      </c>
      <c r="R124" s="80" t="s">
        <v>306</v>
      </c>
      <c r="S124" s="114">
        <v>100210168</v>
      </c>
      <c r="T124" s="81" t="s">
        <v>307</v>
      </c>
      <c r="U124" s="81" t="s">
        <v>161</v>
      </c>
      <c r="V124" s="82" t="s">
        <v>308</v>
      </c>
      <c r="W124" s="78">
        <v>6017428973</v>
      </c>
      <c r="X124" s="83" t="s">
        <v>77</v>
      </c>
      <c r="Y124" s="70" t="s">
        <v>81</v>
      </c>
      <c r="Z124" s="95">
        <v>45428</v>
      </c>
      <c r="AA124" s="95">
        <v>45456</v>
      </c>
      <c r="AB124" s="95">
        <v>45470</v>
      </c>
      <c r="AC124" s="95">
        <v>45477</v>
      </c>
      <c r="AD124" s="86">
        <f t="shared" si="7"/>
        <v>28</v>
      </c>
      <c r="AE124" s="86">
        <f t="shared" si="7"/>
        <v>14</v>
      </c>
      <c r="AF124" s="86">
        <f t="shared" si="5"/>
        <v>42</v>
      </c>
      <c r="AG124" s="87" t="s">
        <v>69</v>
      </c>
      <c r="AH124" s="88" t="s">
        <v>69</v>
      </c>
      <c r="AI124" s="86" t="str">
        <f>VLOOKUP(Q124,[5]BD!H$6:K$170,4,0)</f>
        <v>13-10-00-000</v>
      </c>
    </row>
    <row r="125" spans="1:35" s="67" customFormat="1" ht="15" hidden="1" customHeight="1" x14ac:dyDescent="0.25">
      <c r="A125" s="68">
        <v>100</v>
      </c>
      <c r="B125" s="69">
        <v>81101706</v>
      </c>
      <c r="C125" s="70" t="s">
        <v>320</v>
      </c>
      <c r="D125" s="71" t="s">
        <v>167</v>
      </c>
      <c r="E125" s="72">
        <v>180</v>
      </c>
      <c r="F125" s="70" t="s">
        <v>152</v>
      </c>
      <c r="G125" s="73" t="s">
        <v>67</v>
      </c>
      <c r="H125" s="74">
        <v>345123965</v>
      </c>
      <c r="I125" s="74">
        <v>345123965</v>
      </c>
      <c r="J125" s="75" t="s">
        <v>68</v>
      </c>
      <c r="K125" s="70" t="s">
        <v>69</v>
      </c>
      <c r="L125" s="76">
        <f t="shared" si="8"/>
        <v>0</v>
      </c>
      <c r="M125" s="77" t="s">
        <v>329</v>
      </c>
      <c r="N125" s="78" t="s">
        <v>100</v>
      </c>
      <c r="O125" s="78" t="s">
        <v>72</v>
      </c>
      <c r="P125" s="79" t="s">
        <v>304</v>
      </c>
      <c r="Q125" s="58" t="s">
        <v>305</v>
      </c>
      <c r="R125" s="80" t="s">
        <v>306</v>
      </c>
      <c r="S125" s="114">
        <v>100210168</v>
      </c>
      <c r="T125" s="81" t="s">
        <v>307</v>
      </c>
      <c r="U125" s="81" t="s">
        <v>161</v>
      </c>
      <c r="V125" s="82" t="s">
        <v>308</v>
      </c>
      <c r="W125" s="78">
        <v>6017428973</v>
      </c>
      <c r="X125" s="83" t="s">
        <v>77</v>
      </c>
      <c r="Y125" s="70" t="s">
        <v>78</v>
      </c>
      <c r="Z125" s="95">
        <v>45350</v>
      </c>
      <c r="AA125" s="95">
        <v>45385</v>
      </c>
      <c r="AB125" s="95">
        <v>45420</v>
      </c>
      <c r="AC125" s="95">
        <v>45427</v>
      </c>
      <c r="AD125" s="86">
        <f t="shared" si="7"/>
        <v>35</v>
      </c>
      <c r="AE125" s="86">
        <f t="shared" si="7"/>
        <v>35</v>
      </c>
      <c r="AF125" s="86">
        <f t="shared" si="5"/>
        <v>70</v>
      </c>
      <c r="AG125" s="87" t="s">
        <v>69</v>
      </c>
      <c r="AH125" s="88" t="s">
        <v>69</v>
      </c>
      <c r="AI125" s="86" t="str">
        <f>VLOOKUP(Q125,[5]BD!H$6:K$170,4,0)</f>
        <v>13-10-00-000</v>
      </c>
    </row>
    <row r="126" spans="1:35" s="67" customFormat="1" ht="15" hidden="1" customHeight="1" x14ac:dyDescent="0.25">
      <c r="A126" s="68">
        <v>101</v>
      </c>
      <c r="B126" s="69">
        <v>81101706</v>
      </c>
      <c r="C126" s="70" t="s">
        <v>320</v>
      </c>
      <c r="D126" s="71" t="s">
        <v>321</v>
      </c>
      <c r="E126" s="72">
        <v>90</v>
      </c>
      <c r="F126" s="70" t="s">
        <v>66</v>
      </c>
      <c r="G126" s="73" t="s">
        <v>67</v>
      </c>
      <c r="H126" s="74">
        <v>25000000</v>
      </c>
      <c r="I126" s="74">
        <v>25000000</v>
      </c>
      <c r="J126" s="75" t="s">
        <v>68</v>
      </c>
      <c r="K126" s="70" t="s">
        <v>69</v>
      </c>
      <c r="L126" s="76">
        <f t="shared" si="8"/>
        <v>0</v>
      </c>
      <c r="M126" s="77" t="s">
        <v>330</v>
      </c>
      <c r="N126" s="78" t="s">
        <v>100</v>
      </c>
      <c r="O126" s="78" t="s">
        <v>72</v>
      </c>
      <c r="P126" s="79" t="s">
        <v>304</v>
      </c>
      <c r="Q126" s="58" t="s">
        <v>305</v>
      </c>
      <c r="R126" s="80" t="s">
        <v>306</v>
      </c>
      <c r="S126" s="114">
        <v>100210168</v>
      </c>
      <c r="T126" s="81" t="s">
        <v>307</v>
      </c>
      <c r="U126" s="81" t="s">
        <v>161</v>
      </c>
      <c r="V126" s="82" t="s">
        <v>308</v>
      </c>
      <c r="W126" s="78">
        <v>6017428973</v>
      </c>
      <c r="X126" s="83" t="s">
        <v>77</v>
      </c>
      <c r="Y126" s="70" t="s">
        <v>83</v>
      </c>
      <c r="Z126" s="95">
        <v>45442</v>
      </c>
      <c r="AA126" s="95">
        <v>45463</v>
      </c>
      <c r="AB126" s="95">
        <v>45470</v>
      </c>
      <c r="AC126" s="95">
        <v>45473</v>
      </c>
      <c r="AD126" s="86">
        <f t="shared" si="7"/>
        <v>21</v>
      </c>
      <c r="AE126" s="86">
        <f t="shared" si="7"/>
        <v>7</v>
      </c>
      <c r="AF126" s="86">
        <f t="shared" si="5"/>
        <v>28</v>
      </c>
      <c r="AG126" s="87" t="s">
        <v>69</v>
      </c>
      <c r="AH126" s="88" t="s">
        <v>69</v>
      </c>
      <c r="AI126" s="86" t="str">
        <f>VLOOKUP(Q126,[5]BD!H$6:K$170,4,0)</f>
        <v>13-10-00-000</v>
      </c>
    </row>
    <row r="127" spans="1:35" s="67" customFormat="1" ht="15" hidden="1" customHeight="1" x14ac:dyDescent="0.25">
      <c r="A127" s="68">
        <v>102</v>
      </c>
      <c r="B127" s="69">
        <v>81101706</v>
      </c>
      <c r="C127" s="70" t="s">
        <v>320</v>
      </c>
      <c r="D127" s="71" t="s">
        <v>241</v>
      </c>
      <c r="E127" s="72">
        <v>120</v>
      </c>
      <c r="F127" s="70" t="s">
        <v>66</v>
      </c>
      <c r="G127" s="73" t="s">
        <v>67</v>
      </c>
      <c r="H127" s="74">
        <v>25000000</v>
      </c>
      <c r="I127" s="74">
        <v>25000000</v>
      </c>
      <c r="J127" s="75" t="s">
        <v>68</v>
      </c>
      <c r="K127" s="70" t="s">
        <v>69</v>
      </c>
      <c r="L127" s="76">
        <f t="shared" si="8"/>
        <v>0</v>
      </c>
      <c r="M127" s="77" t="s">
        <v>331</v>
      </c>
      <c r="N127" s="78" t="s">
        <v>100</v>
      </c>
      <c r="O127" s="78" t="s">
        <v>72</v>
      </c>
      <c r="P127" s="79" t="s">
        <v>304</v>
      </c>
      <c r="Q127" s="58" t="s">
        <v>305</v>
      </c>
      <c r="R127" s="80" t="s">
        <v>306</v>
      </c>
      <c r="S127" s="114">
        <v>100210168</v>
      </c>
      <c r="T127" s="81" t="s">
        <v>307</v>
      </c>
      <c r="U127" s="81" t="s">
        <v>161</v>
      </c>
      <c r="V127" s="82" t="s">
        <v>308</v>
      </c>
      <c r="W127" s="78">
        <v>6017428973</v>
      </c>
      <c r="X127" s="83" t="s">
        <v>77</v>
      </c>
      <c r="Y127" s="70" t="s">
        <v>283</v>
      </c>
      <c r="Z127" s="95">
        <v>45420</v>
      </c>
      <c r="AA127" s="95">
        <v>45441</v>
      </c>
      <c r="AB127" s="95">
        <v>45448</v>
      </c>
      <c r="AC127" s="95">
        <v>45451</v>
      </c>
      <c r="AD127" s="86">
        <f t="shared" si="7"/>
        <v>21</v>
      </c>
      <c r="AE127" s="86">
        <f t="shared" si="7"/>
        <v>7</v>
      </c>
      <c r="AF127" s="86">
        <f t="shared" si="5"/>
        <v>28</v>
      </c>
      <c r="AG127" s="87" t="s">
        <v>69</v>
      </c>
      <c r="AH127" s="88" t="s">
        <v>69</v>
      </c>
      <c r="AI127" s="86" t="str">
        <f>VLOOKUP(Q127,[5]BD!H$6:K$170,4,0)</f>
        <v>13-10-00-000</v>
      </c>
    </row>
    <row r="128" spans="1:35" s="67" customFormat="1" ht="15" hidden="1" customHeight="1" x14ac:dyDescent="0.25">
      <c r="A128" s="68">
        <v>103</v>
      </c>
      <c r="B128" s="69">
        <v>81101706</v>
      </c>
      <c r="C128" s="70" t="s">
        <v>320</v>
      </c>
      <c r="D128" s="71" t="s">
        <v>167</v>
      </c>
      <c r="E128" s="72">
        <v>120</v>
      </c>
      <c r="F128" s="70" t="s">
        <v>164</v>
      </c>
      <c r="G128" s="73" t="s">
        <v>67</v>
      </c>
      <c r="H128" s="74">
        <v>50000000</v>
      </c>
      <c r="I128" s="74">
        <v>50000000</v>
      </c>
      <c r="J128" s="75" t="s">
        <v>68</v>
      </c>
      <c r="K128" s="70" t="s">
        <v>69</v>
      </c>
      <c r="L128" s="76">
        <f t="shared" si="8"/>
        <v>0</v>
      </c>
      <c r="M128" s="77" t="s">
        <v>332</v>
      </c>
      <c r="N128" s="78" t="s">
        <v>100</v>
      </c>
      <c r="O128" s="81" t="s">
        <v>108</v>
      </c>
      <c r="P128" s="79" t="s">
        <v>304</v>
      </c>
      <c r="Q128" s="58" t="s">
        <v>305</v>
      </c>
      <c r="R128" s="80" t="s">
        <v>306</v>
      </c>
      <c r="S128" s="114">
        <v>100210168</v>
      </c>
      <c r="T128" s="81" t="s">
        <v>307</v>
      </c>
      <c r="U128" s="81" t="s">
        <v>161</v>
      </c>
      <c r="V128" s="82" t="s">
        <v>308</v>
      </c>
      <c r="W128" s="78">
        <v>6017428973</v>
      </c>
      <c r="X128" s="83" t="s">
        <v>77</v>
      </c>
      <c r="Y128" s="70" t="s">
        <v>83</v>
      </c>
      <c r="Z128" s="95">
        <v>45373</v>
      </c>
      <c r="AA128" s="95">
        <v>45401</v>
      </c>
      <c r="AB128" s="95">
        <v>45415</v>
      </c>
      <c r="AC128" s="95">
        <v>45422</v>
      </c>
      <c r="AD128" s="86">
        <f t="shared" si="7"/>
        <v>28</v>
      </c>
      <c r="AE128" s="86">
        <f t="shared" si="7"/>
        <v>14</v>
      </c>
      <c r="AF128" s="86">
        <f t="shared" si="5"/>
        <v>42</v>
      </c>
      <c r="AG128" s="97" t="s">
        <v>309</v>
      </c>
      <c r="AH128" s="98" t="s">
        <v>310</v>
      </c>
      <c r="AI128" s="86" t="str">
        <f>VLOOKUP(Q128,[5]BD!H$6:K$170,4,0)</f>
        <v>13-10-00-000</v>
      </c>
    </row>
    <row r="129" spans="1:35" s="67" customFormat="1" ht="15" hidden="1" customHeight="1" x14ac:dyDescent="0.25">
      <c r="A129" s="68">
        <v>104</v>
      </c>
      <c r="B129" s="69">
        <v>81101706</v>
      </c>
      <c r="C129" s="70" t="s">
        <v>320</v>
      </c>
      <c r="D129" s="71" t="s">
        <v>151</v>
      </c>
      <c r="E129" s="72">
        <v>90</v>
      </c>
      <c r="F129" s="70" t="s">
        <v>66</v>
      </c>
      <c r="G129" s="73" t="s">
        <v>67</v>
      </c>
      <c r="H129" s="74">
        <v>20000000</v>
      </c>
      <c r="I129" s="74">
        <v>20000000</v>
      </c>
      <c r="J129" s="75" t="s">
        <v>68</v>
      </c>
      <c r="K129" s="70" t="s">
        <v>69</v>
      </c>
      <c r="L129" s="76">
        <f t="shared" si="8"/>
        <v>0</v>
      </c>
      <c r="M129" s="77" t="s">
        <v>333</v>
      </c>
      <c r="N129" s="78" t="s">
        <v>100</v>
      </c>
      <c r="O129" s="81" t="s">
        <v>108</v>
      </c>
      <c r="P129" s="79" t="s">
        <v>304</v>
      </c>
      <c r="Q129" s="58" t="s">
        <v>305</v>
      </c>
      <c r="R129" s="80" t="s">
        <v>306</v>
      </c>
      <c r="S129" s="114">
        <v>100210168</v>
      </c>
      <c r="T129" s="81" t="s">
        <v>307</v>
      </c>
      <c r="U129" s="81" t="s">
        <v>161</v>
      </c>
      <c r="V129" s="82" t="s">
        <v>308</v>
      </c>
      <c r="W129" s="78">
        <v>6017428973</v>
      </c>
      <c r="X129" s="83" t="s">
        <v>77</v>
      </c>
      <c r="Y129" s="70" t="s">
        <v>83</v>
      </c>
      <c r="Z129" s="95">
        <v>45322</v>
      </c>
      <c r="AA129" s="95">
        <v>45343</v>
      </c>
      <c r="AB129" s="95">
        <v>45350</v>
      </c>
      <c r="AC129" s="95">
        <v>45353</v>
      </c>
      <c r="AD129" s="86">
        <f t="shared" si="7"/>
        <v>21</v>
      </c>
      <c r="AE129" s="86">
        <f t="shared" si="7"/>
        <v>7</v>
      </c>
      <c r="AF129" s="86">
        <f t="shared" si="5"/>
        <v>28</v>
      </c>
      <c r="AG129" s="97" t="s">
        <v>309</v>
      </c>
      <c r="AH129" s="98" t="s">
        <v>310</v>
      </c>
      <c r="AI129" s="86" t="str">
        <f>VLOOKUP(Q129,[5]BD!H$6:K$170,4,0)</f>
        <v>13-10-00-000</v>
      </c>
    </row>
    <row r="130" spans="1:35" s="67" customFormat="1" ht="15" hidden="1" customHeight="1" x14ac:dyDescent="0.25">
      <c r="A130" s="68">
        <v>105</v>
      </c>
      <c r="B130" s="69">
        <v>81101706</v>
      </c>
      <c r="C130" s="70" t="s">
        <v>320</v>
      </c>
      <c r="D130" s="71" t="s">
        <v>241</v>
      </c>
      <c r="E130" s="72">
        <v>120</v>
      </c>
      <c r="F130" s="70" t="s">
        <v>164</v>
      </c>
      <c r="G130" s="73" t="s">
        <v>67</v>
      </c>
      <c r="H130" s="74">
        <v>20000000</v>
      </c>
      <c r="I130" s="74">
        <v>20000000</v>
      </c>
      <c r="J130" s="75" t="s">
        <v>68</v>
      </c>
      <c r="K130" s="70" t="s">
        <v>69</v>
      </c>
      <c r="L130" s="76">
        <f t="shared" si="8"/>
        <v>0</v>
      </c>
      <c r="M130" s="77" t="s">
        <v>334</v>
      </c>
      <c r="N130" s="78" t="s">
        <v>100</v>
      </c>
      <c r="O130" s="81" t="s">
        <v>108</v>
      </c>
      <c r="P130" s="79" t="s">
        <v>304</v>
      </c>
      <c r="Q130" s="58" t="s">
        <v>305</v>
      </c>
      <c r="R130" s="80" t="s">
        <v>306</v>
      </c>
      <c r="S130" s="114">
        <v>100210168</v>
      </c>
      <c r="T130" s="81" t="s">
        <v>307</v>
      </c>
      <c r="U130" s="81" t="s">
        <v>161</v>
      </c>
      <c r="V130" s="82" t="s">
        <v>308</v>
      </c>
      <c r="W130" s="78">
        <v>6017428973</v>
      </c>
      <c r="X130" s="83" t="s">
        <v>77</v>
      </c>
      <c r="Y130" s="70" t="s">
        <v>283</v>
      </c>
      <c r="Z130" s="95">
        <v>45414</v>
      </c>
      <c r="AA130" s="95">
        <v>45442</v>
      </c>
      <c r="AB130" s="95">
        <v>45456</v>
      </c>
      <c r="AC130" s="95">
        <v>45463</v>
      </c>
      <c r="AD130" s="86">
        <f t="shared" si="7"/>
        <v>28</v>
      </c>
      <c r="AE130" s="86">
        <f t="shared" si="7"/>
        <v>14</v>
      </c>
      <c r="AF130" s="86">
        <f t="shared" si="5"/>
        <v>42</v>
      </c>
      <c r="AG130" s="97" t="s">
        <v>309</v>
      </c>
      <c r="AH130" s="98" t="s">
        <v>310</v>
      </c>
      <c r="AI130" s="86" t="str">
        <f>VLOOKUP(Q130,[5]BD!H$6:K$170,4,0)</f>
        <v>13-10-00-000</v>
      </c>
    </row>
    <row r="131" spans="1:35" s="67" customFormat="1" ht="15" hidden="1" customHeight="1" x14ac:dyDescent="0.25">
      <c r="A131" s="68">
        <v>106</v>
      </c>
      <c r="B131" s="69">
        <v>81141501</v>
      </c>
      <c r="C131" s="70" t="s">
        <v>335</v>
      </c>
      <c r="D131" s="71" t="s">
        <v>151</v>
      </c>
      <c r="E131" s="72">
        <v>240</v>
      </c>
      <c r="F131" s="70" t="s">
        <v>164</v>
      </c>
      <c r="G131" s="73" t="s">
        <v>67</v>
      </c>
      <c r="H131" s="74">
        <v>40000000</v>
      </c>
      <c r="I131" s="74">
        <v>40000000</v>
      </c>
      <c r="J131" s="75" t="s">
        <v>68</v>
      </c>
      <c r="K131" s="70" t="s">
        <v>69</v>
      </c>
      <c r="L131" s="76">
        <f t="shared" si="8"/>
        <v>0</v>
      </c>
      <c r="M131" s="77" t="s">
        <v>336</v>
      </c>
      <c r="N131" s="78" t="s">
        <v>100</v>
      </c>
      <c r="O131" s="78" t="s">
        <v>72</v>
      </c>
      <c r="P131" s="79" t="s">
        <v>304</v>
      </c>
      <c r="Q131" s="58" t="s">
        <v>305</v>
      </c>
      <c r="R131" s="80" t="s">
        <v>306</v>
      </c>
      <c r="S131" s="114">
        <v>100210168</v>
      </c>
      <c r="T131" s="81" t="s">
        <v>307</v>
      </c>
      <c r="U131" s="81" t="s">
        <v>161</v>
      </c>
      <c r="V131" s="82" t="s">
        <v>308</v>
      </c>
      <c r="W131" s="78">
        <v>6017428973</v>
      </c>
      <c r="X131" s="83" t="s">
        <v>77</v>
      </c>
      <c r="Y131" s="70" t="s">
        <v>197</v>
      </c>
      <c r="Z131" s="95">
        <v>45322</v>
      </c>
      <c r="AA131" s="95">
        <v>45350</v>
      </c>
      <c r="AB131" s="95">
        <v>45364</v>
      </c>
      <c r="AC131" s="95">
        <v>45371</v>
      </c>
      <c r="AD131" s="86">
        <f t="shared" ref="AD131:AE162" si="9">+AA131-Z131</f>
        <v>28</v>
      </c>
      <c r="AE131" s="86">
        <f t="shared" si="9"/>
        <v>14</v>
      </c>
      <c r="AF131" s="86">
        <f t="shared" ref="AF131:AF194" si="10">+AD131+AE131</f>
        <v>42</v>
      </c>
      <c r="AG131" s="87" t="s">
        <v>69</v>
      </c>
      <c r="AH131" s="88" t="s">
        <v>69</v>
      </c>
      <c r="AI131" s="86" t="str">
        <f>VLOOKUP(Q131,[5]BD!H$6:K$170,4,0)</f>
        <v>13-10-00-000</v>
      </c>
    </row>
    <row r="132" spans="1:35" s="67" customFormat="1" ht="15" hidden="1" customHeight="1" x14ac:dyDescent="0.25">
      <c r="A132" s="68">
        <v>107</v>
      </c>
      <c r="B132" s="69">
        <v>81101706</v>
      </c>
      <c r="C132" s="70" t="s">
        <v>320</v>
      </c>
      <c r="D132" s="71" t="s">
        <v>241</v>
      </c>
      <c r="E132" s="72">
        <v>120</v>
      </c>
      <c r="F132" s="70" t="s">
        <v>66</v>
      </c>
      <c r="G132" s="73" t="s">
        <v>67</v>
      </c>
      <c r="H132" s="74">
        <v>60000000</v>
      </c>
      <c r="I132" s="74">
        <v>60000000</v>
      </c>
      <c r="J132" s="75" t="s">
        <v>68</v>
      </c>
      <c r="K132" s="70" t="s">
        <v>69</v>
      </c>
      <c r="L132" s="76">
        <f t="shared" si="8"/>
        <v>0</v>
      </c>
      <c r="M132" s="77" t="s">
        <v>337</v>
      </c>
      <c r="N132" s="78" t="s">
        <v>100</v>
      </c>
      <c r="O132" s="81" t="s">
        <v>108</v>
      </c>
      <c r="P132" s="79" t="s">
        <v>304</v>
      </c>
      <c r="Q132" s="58" t="s">
        <v>305</v>
      </c>
      <c r="R132" s="80" t="s">
        <v>306</v>
      </c>
      <c r="S132" s="114">
        <v>100210168</v>
      </c>
      <c r="T132" s="81" t="s">
        <v>307</v>
      </c>
      <c r="U132" s="81" t="s">
        <v>161</v>
      </c>
      <c r="V132" s="82" t="s">
        <v>308</v>
      </c>
      <c r="W132" s="78">
        <v>6017428973</v>
      </c>
      <c r="X132" s="83" t="s">
        <v>77</v>
      </c>
      <c r="Y132" s="70" t="s">
        <v>81</v>
      </c>
      <c r="Z132" s="95">
        <v>45399</v>
      </c>
      <c r="AA132" s="95">
        <v>45420</v>
      </c>
      <c r="AB132" s="95">
        <v>45427</v>
      </c>
      <c r="AC132" s="95">
        <v>45430</v>
      </c>
      <c r="AD132" s="86">
        <f t="shared" si="9"/>
        <v>21</v>
      </c>
      <c r="AE132" s="86">
        <f t="shared" si="9"/>
        <v>7</v>
      </c>
      <c r="AF132" s="86">
        <f t="shared" si="10"/>
        <v>28</v>
      </c>
      <c r="AG132" s="97" t="s">
        <v>309</v>
      </c>
      <c r="AH132" s="98" t="s">
        <v>310</v>
      </c>
      <c r="AI132" s="86" t="str">
        <f>VLOOKUP(Q132,[5]BD!H$6:K$170,4,0)</f>
        <v>13-10-00-000</v>
      </c>
    </row>
    <row r="133" spans="1:35" s="67" customFormat="1" ht="15" hidden="1" customHeight="1" x14ac:dyDescent="0.25">
      <c r="A133" s="68">
        <v>108</v>
      </c>
      <c r="B133" s="69">
        <v>81101706</v>
      </c>
      <c r="C133" s="70" t="s">
        <v>320</v>
      </c>
      <c r="D133" s="71" t="s">
        <v>167</v>
      </c>
      <c r="E133" s="72">
        <v>30</v>
      </c>
      <c r="F133" s="70" t="s">
        <v>66</v>
      </c>
      <c r="G133" s="73" t="s">
        <v>67</v>
      </c>
      <c r="H133" s="74">
        <v>6500000</v>
      </c>
      <c r="I133" s="74">
        <v>6500000</v>
      </c>
      <c r="J133" s="75" t="s">
        <v>68</v>
      </c>
      <c r="K133" s="70" t="s">
        <v>69</v>
      </c>
      <c r="L133" s="76">
        <f t="shared" si="8"/>
        <v>0</v>
      </c>
      <c r="M133" s="77" t="s">
        <v>338</v>
      </c>
      <c r="N133" s="78" t="s">
        <v>100</v>
      </c>
      <c r="O133" s="78" t="s">
        <v>72</v>
      </c>
      <c r="P133" s="79" t="s">
        <v>304</v>
      </c>
      <c r="Q133" s="58" t="s">
        <v>305</v>
      </c>
      <c r="R133" s="80" t="s">
        <v>306</v>
      </c>
      <c r="S133" s="114">
        <v>100210168</v>
      </c>
      <c r="T133" s="81" t="s">
        <v>307</v>
      </c>
      <c r="U133" s="81" t="s">
        <v>161</v>
      </c>
      <c r="V133" s="82" t="s">
        <v>308</v>
      </c>
      <c r="W133" s="78">
        <v>6017428973</v>
      </c>
      <c r="X133" s="83" t="s">
        <v>77</v>
      </c>
      <c r="Y133" s="70" t="s">
        <v>78</v>
      </c>
      <c r="Z133" s="95">
        <v>45364</v>
      </c>
      <c r="AA133" s="95">
        <v>45385</v>
      </c>
      <c r="AB133" s="95">
        <v>45392</v>
      </c>
      <c r="AC133" s="95">
        <v>45395</v>
      </c>
      <c r="AD133" s="86">
        <f t="shared" si="9"/>
        <v>21</v>
      </c>
      <c r="AE133" s="86">
        <f t="shared" si="9"/>
        <v>7</v>
      </c>
      <c r="AF133" s="86">
        <f t="shared" si="10"/>
        <v>28</v>
      </c>
      <c r="AG133" s="87" t="s">
        <v>69</v>
      </c>
      <c r="AH133" s="88" t="s">
        <v>69</v>
      </c>
      <c r="AI133" s="86" t="str">
        <f>VLOOKUP(Q133,[5]BD!H$6:K$170,4,0)</f>
        <v>13-10-00-000</v>
      </c>
    </row>
    <row r="134" spans="1:35" s="67" customFormat="1" ht="15" hidden="1" customHeight="1" x14ac:dyDescent="0.25">
      <c r="A134" s="68">
        <v>109</v>
      </c>
      <c r="B134" s="69">
        <v>81101706</v>
      </c>
      <c r="C134" s="70" t="s">
        <v>320</v>
      </c>
      <c r="D134" s="71" t="s">
        <v>241</v>
      </c>
      <c r="E134" s="72">
        <v>120</v>
      </c>
      <c r="F134" s="70" t="s">
        <v>66</v>
      </c>
      <c r="G134" s="73" t="s">
        <v>67</v>
      </c>
      <c r="H134" s="74">
        <v>15000000</v>
      </c>
      <c r="I134" s="74">
        <v>15000000</v>
      </c>
      <c r="J134" s="75" t="s">
        <v>68</v>
      </c>
      <c r="K134" s="70" t="s">
        <v>69</v>
      </c>
      <c r="L134" s="76">
        <f t="shared" si="8"/>
        <v>0</v>
      </c>
      <c r="M134" s="77" t="s">
        <v>339</v>
      </c>
      <c r="N134" s="78" t="s">
        <v>100</v>
      </c>
      <c r="O134" s="78" t="s">
        <v>72</v>
      </c>
      <c r="P134" s="79" t="s">
        <v>304</v>
      </c>
      <c r="Q134" s="58" t="s">
        <v>305</v>
      </c>
      <c r="R134" s="80" t="s">
        <v>306</v>
      </c>
      <c r="S134" s="114">
        <v>100210168</v>
      </c>
      <c r="T134" s="81" t="s">
        <v>307</v>
      </c>
      <c r="U134" s="81" t="s">
        <v>161</v>
      </c>
      <c r="V134" s="82" t="s">
        <v>308</v>
      </c>
      <c r="W134" s="78">
        <v>6017428973</v>
      </c>
      <c r="X134" s="83" t="s">
        <v>77</v>
      </c>
      <c r="Y134" s="70" t="s">
        <v>197</v>
      </c>
      <c r="Z134" s="95">
        <v>45414</v>
      </c>
      <c r="AA134" s="95">
        <v>45435</v>
      </c>
      <c r="AB134" s="95">
        <v>45442</v>
      </c>
      <c r="AC134" s="95">
        <v>45445</v>
      </c>
      <c r="AD134" s="86">
        <f t="shared" si="9"/>
        <v>21</v>
      </c>
      <c r="AE134" s="86">
        <f t="shared" si="9"/>
        <v>7</v>
      </c>
      <c r="AF134" s="86">
        <f t="shared" si="10"/>
        <v>28</v>
      </c>
      <c r="AG134" s="87" t="s">
        <v>69</v>
      </c>
      <c r="AH134" s="88" t="s">
        <v>69</v>
      </c>
      <c r="AI134" s="86" t="str">
        <f>VLOOKUP(Q134,[5]BD!H$6:K$170,4,0)</f>
        <v>13-10-00-000</v>
      </c>
    </row>
    <row r="135" spans="1:35" s="67" customFormat="1" ht="15" hidden="1" customHeight="1" x14ac:dyDescent="0.25">
      <c r="A135" s="68">
        <v>110</v>
      </c>
      <c r="B135" s="69">
        <v>81101706</v>
      </c>
      <c r="C135" s="70" t="s">
        <v>320</v>
      </c>
      <c r="D135" s="71" t="s">
        <v>156</v>
      </c>
      <c r="E135" s="72">
        <v>90</v>
      </c>
      <c r="F135" s="70" t="s">
        <v>66</v>
      </c>
      <c r="G135" s="73" t="s">
        <v>67</v>
      </c>
      <c r="H135" s="74">
        <v>13000000</v>
      </c>
      <c r="I135" s="74">
        <v>13000000</v>
      </c>
      <c r="J135" s="75" t="s">
        <v>68</v>
      </c>
      <c r="K135" s="70" t="s">
        <v>69</v>
      </c>
      <c r="L135" s="76">
        <f t="shared" si="8"/>
        <v>0</v>
      </c>
      <c r="M135" s="77" t="s">
        <v>340</v>
      </c>
      <c r="N135" s="78" t="s">
        <v>100</v>
      </c>
      <c r="O135" s="78" t="s">
        <v>72</v>
      </c>
      <c r="P135" s="79" t="s">
        <v>304</v>
      </c>
      <c r="Q135" s="58" t="s">
        <v>305</v>
      </c>
      <c r="R135" s="80" t="s">
        <v>306</v>
      </c>
      <c r="S135" s="114">
        <v>100210168</v>
      </c>
      <c r="T135" s="81" t="s">
        <v>307</v>
      </c>
      <c r="U135" s="81" t="s">
        <v>161</v>
      </c>
      <c r="V135" s="82" t="s">
        <v>308</v>
      </c>
      <c r="W135" s="78">
        <v>6017428973</v>
      </c>
      <c r="X135" s="83" t="s">
        <v>77</v>
      </c>
      <c r="Y135" s="70" t="s">
        <v>83</v>
      </c>
      <c r="Z135" s="95">
        <v>45350</v>
      </c>
      <c r="AA135" s="95">
        <v>45371</v>
      </c>
      <c r="AB135" s="95">
        <v>45378</v>
      </c>
      <c r="AC135" s="95">
        <v>45381</v>
      </c>
      <c r="AD135" s="86">
        <f t="shared" si="9"/>
        <v>21</v>
      </c>
      <c r="AE135" s="86">
        <f t="shared" si="9"/>
        <v>7</v>
      </c>
      <c r="AF135" s="86">
        <f t="shared" si="10"/>
        <v>28</v>
      </c>
      <c r="AG135" s="87" t="s">
        <v>69</v>
      </c>
      <c r="AH135" s="88" t="s">
        <v>69</v>
      </c>
      <c r="AI135" s="86" t="str">
        <f>VLOOKUP(Q135,[5]BD!H$6:K$170,4,0)</f>
        <v>13-10-00-000</v>
      </c>
    </row>
    <row r="136" spans="1:35" s="67" customFormat="1" ht="15" hidden="1" customHeight="1" x14ac:dyDescent="0.25">
      <c r="A136" s="68">
        <v>111</v>
      </c>
      <c r="B136" s="69">
        <v>81101706</v>
      </c>
      <c r="C136" s="70" t="s">
        <v>320</v>
      </c>
      <c r="D136" s="71" t="s">
        <v>241</v>
      </c>
      <c r="E136" s="72">
        <v>150</v>
      </c>
      <c r="F136" s="70" t="s">
        <v>66</v>
      </c>
      <c r="G136" s="73" t="s">
        <v>67</v>
      </c>
      <c r="H136" s="74">
        <v>100000000</v>
      </c>
      <c r="I136" s="74">
        <v>100000000</v>
      </c>
      <c r="J136" s="75" t="s">
        <v>68</v>
      </c>
      <c r="K136" s="70" t="s">
        <v>69</v>
      </c>
      <c r="L136" s="76">
        <f t="shared" si="8"/>
        <v>0</v>
      </c>
      <c r="M136" s="77" t="s">
        <v>341</v>
      </c>
      <c r="N136" s="78" t="s">
        <v>100</v>
      </c>
      <c r="O136" s="81" t="s">
        <v>108</v>
      </c>
      <c r="P136" s="79" t="s">
        <v>304</v>
      </c>
      <c r="Q136" s="58" t="s">
        <v>305</v>
      </c>
      <c r="R136" s="80" t="s">
        <v>306</v>
      </c>
      <c r="S136" s="114">
        <v>100210168</v>
      </c>
      <c r="T136" s="81" t="s">
        <v>307</v>
      </c>
      <c r="U136" s="81" t="s">
        <v>161</v>
      </c>
      <c r="V136" s="82" t="s">
        <v>308</v>
      </c>
      <c r="W136" s="78">
        <v>6017428973</v>
      </c>
      <c r="X136" s="83" t="s">
        <v>77</v>
      </c>
      <c r="Y136" s="70" t="s">
        <v>197</v>
      </c>
      <c r="Z136" s="95">
        <v>45414</v>
      </c>
      <c r="AA136" s="95">
        <v>45435</v>
      </c>
      <c r="AB136" s="95">
        <v>45442</v>
      </c>
      <c r="AC136" s="95">
        <v>45445</v>
      </c>
      <c r="AD136" s="86">
        <f t="shared" si="9"/>
        <v>21</v>
      </c>
      <c r="AE136" s="86">
        <f t="shared" si="9"/>
        <v>7</v>
      </c>
      <c r="AF136" s="86">
        <f t="shared" si="10"/>
        <v>28</v>
      </c>
      <c r="AG136" s="97" t="s">
        <v>309</v>
      </c>
      <c r="AH136" s="98" t="s">
        <v>310</v>
      </c>
      <c r="AI136" s="86" t="str">
        <f>VLOOKUP(Q136,[5]BD!H$6:K$170,4,0)</f>
        <v>13-10-00-000</v>
      </c>
    </row>
    <row r="137" spans="1:35" s="67" customFormat="1" ht="15" hidden="1" customHeight="1" x14ac:dyDescent="0.25">
      <c r="A137" s="68">
        <v>112</v>
      </c>
      <c r="B137" s="69">
        <v>81101706</v>
      </c>
      <c r="C137" s="70" t="s">
        <v>320</v>
      </c>
      <c r="D137" s="71" t="s">
        <v>156</v>
      </c>
      <c r="E137" s="72">
        <v>180</v>
      </c>
      <c r="F137" s="70" t="s">
        <v>152</v>
      </c>
      <c r="G137" s="73" t="s">
        <v>67</v>
      </c>
      <c r="H137" s="74">
        <v>150000000</v>
      </c>
      <c r="I137" s="74">
        <v>150000000</v>
      </c>
      <c r="J137" s="75" t="s">
        <v>68</v>
      </c>
      <c r="K137" s="70" t="s">
        <v>69</v>
      </c>
      <c r="L137" s="76">
        <f t="shared" si="8"/>
        <v>0</v>
      </c>
      <c r="M137" s="77" t="s">
        <v>342</v>
      </c>
      <c r="N137" s="78" t="s">
        <v>100</v>
      </c>
      <c r="O137" s="81" t="s">
        <v>108</v>
      </c>
      <c r="P137" s="79" t="s">
        <v>304</v>
      </c>
      <c r="Q137" s="58" t="s">
        <v>305</v>
      </c>
      <c r="R137" s="80" t="s">
        <v>306</v>
      </c>
      <c r="S137" s="114">
        <v>100210168</v>
      </c>
      <c r="T137" s="81" t="s">
        <v>307</v>
      </c>
      <c r="U137" s="81" t="s">
        <v>161</v>
      </c>
      <c r="V137" s="82" t="s">
        <v>308</v>
      </c>
      <c r="W137" s="78">
        <v>6017428973</v>
      </c>
      <c r="X137" s="83" t="s">
        <v>77</v>
      </c>
      <c r="Y137" s="70" t="s">
        <v>83</v>
      </c>
      <c r="Z137" s="95">
        <v>45336</v>
      </c>
      <c r="AA137" s="95">
        <v>45371</v>
      </c>
      <c r="AB137" s="95">
        <v>45406</v>
      </c>
      <c r="AC137" s="95">
        <v>45413</v>
      </c>
      <c r="AD137" s="86">
        <f t="shared" si="9"/>
        <v>35</v>
      </c>
      <c r="AE137" s="86">
        <f t="shared" si="9"/>
        <v>35</v>
      </c>
      <c r="AF137" s="86">
        <f t="shared" si="10"/>
        <v>70</v>
      </c>
      <c r="AG137" s="97" t="s">
        <v>309</v>
      </c>
      <c r="AH137" s="98" t="s">
        <v>310</v>
      </c>
      <c r="AI137" s="86" t="str">
        <f>VLOOKUP(Q137,[5]BD!H$6:K$170,4,0)</f>
        <v>13-10-00-000</v>
      </c>
    </row>
    <row r="138" spans="1:35" s="67" customFormat="1" ht="15" hidden="1" customHeight="1" x14ac:dyDescent="0.25">
      <c r="A138" s="68">
        <v>113</v>
      </c>
      <c r="B138" s="69">
        <v>81101706</v>
      </c>
      <c r="C138" s="70" t="s">
        <v>320</v>
      </c>
      <c r="D138" s="71" t="s">
        <v>98</v>
      </c>
      <c r="E138" s="72">
        <v>30</v>
      </c>
      <c r="F138" s="70" t="s">
        <v>66</v>
      </c>
      <c r="G138" s="73" t="s">
        <v>67</v>
      </c>
      <c r="H138" s="74">
        <v>6500000</v>
      </c>
      <c r="I138" s="74">
        <v>6500000</v>
      </c>
      <c r="J138" s="75" t="s">
        <v>68</v>
      </c>
      <c r="K138" s="70" t="s">
        <v>69</v>
      </c>
      <c r="L138" s="76">
        <f t="shared" si="8"/>
        <v>0</v>
      </c>
      <c r="M138" s="77" t="s">
        <v>343</v>
      </c>
      <c r="N138" s="78" t="s">
        <v>100</v>
      </c>
      <c r="O138" s="78" t="s">
        <v>72</v>
      </c>
      <c r="P138" s="79" t="s">
        <v>304</v>
      </c>
      <c r="Q138" s="58" t="s">
        <v>305</v>
      </c>
      <c r="R138" s="80" t="s">
        <v>306</v>
      </c>
      <c r="S138" s="114">
        <v>100210168</v>
      </c>
      <c r="T138" s="81" t="s">
        <v>307</v>
      </c>
      <c r="U138" s="81" t="s">
        <v>161</v>
      </c>
      <c r="V138" s="82" t="s">
        <v>308</v>
      </c>
      <c r="W138" s="78">
        <v>6017428973</v>
      </c>
      <c r="X138" s="83" t="s">
        <v>77</v>
      </c>
      <c r="Y138" s="70" t="s">
        <v>78</v>
      </c>
      <c r="Z138" s="95">
        <v>45456</v>
      </c>
      <c r="AA138" s="95">
        <v>45477</v>
      </c>
      <c r="AB138" s="95">
        <v>45484</v>
      </c>
      <c r="AC138" s="95">
        <v>45487</v>
      </c>
      <c r="AD138" s="86">
        <f t="shared" si="9"/>
        <v>21</v>
      </c>
      <c r="AE138" s="86">
        <f t="shared" si="9"/>
        <v>7</v>
      </c>
      <c r="AF138" s="86">
        <f t="shared" si="10"/>
        <v>28</v>
      </c>
      <c r="AG138" s="87" t="s">
        <v>69</v>
      </c>
      <c r="AH138" s="88" t="s">
        <v>69</v>
      </c>
      <c r="AI138" s="86" t="str">
        <f>VLOOKUP(Q138,[5]BD!H$6:K$170,4,0)</f>
        <v>13-10-00-000</v>
      </c>
    </row>
    <row r="139" spans="1:35" s="67" customFormat="1" ht="15" hidden="1" customHeight="1" x14ac:dyDescent="0.25">
      <c r="A139" s="68">
        <v>114</v>
      </c>
      <c r="B139" s="69">
        <v>81101706</v>
      </c>
      <c r="C139" s="70" t="s">
        <v>320</v>
      </c>
      <c r="D139" s="71" t="s">
        <v>151</v>
      </c>
      <c r="E139" s="72">
        <v>120</v>
      </c>
      <c r="F139" s="70" t="s">
        <v>66</v>
      </c>
      <c r="G139" s="73" t="s">
        <v>67</v>
      </c>
      <c r="H139" s="74">
        <v>50000000</v>
      </c>
      <c r="I139" s="74">
        <v>50000000</v>
      </c>
      <c r="J139" s="75" t="s">
        <v>68</v>
      </c>
      <c r="K139" s="70" t="s">
        <v>69</v>
      </c>
      <c r="L139" s="76">
        <f t="shared" si="8"/>
        <v>0</v>
      </c>
      <c r="M139" s="77" t="s">
        <v>344</v>
      </c>
      <c r="N139" s="78" t="s">
        <v>100</v>
      </c>
      <c r="O139" s="81" t="s">
        <v>108</v>
      </c>
      <c r="P139" s="79" t="s">
        <v>304</v>
      </c>
      <c r="Q139" s="58" t="s">
        <v>305</v>
      </c>
      <c r="R139" s="80" t="s">
        <v>306</v>
      </c>
      <c r="S139" s="114">
        <v>100210168</v>
      </c>
      <c r="T139" s="81" t="s">
        <v>307</v>
      </c>
      <c r="U139" s="81" t="s">
        <v>161</v>
      </c>
      <c r="V139" s="82" t="s">
        <v>308</v>
      </c>
      <c r="W139" s="78">
        <v>6017428973</v>
      </c>
      <c r="X139" s="83" t="s">
        <v>77</v>
      </c>
      <c r="Y139" s="70" t="s">
        <v>83</v>
      </c>
      <c r="Z139" s="95">
        <v>45322</v>
      </c>
      <c r="AA139" s="95">
        <v>45343</v>
      </c>
      <c r="AB139" s="95">
        <v>45350</v>
      </c>
      <c r="AC139" s="95">
        <v>45353</v>
      </c>
      <c r="AD139" s="86">
        <f t="shared" si="9"/>
        <v>21</v>
      </c>
      <c r="AE139" s="86">
        <f t="shared" si="9"/>
        <v>7</v>
      </c>
      <c r="AF139" s="86">
        <f t="shared" si="10"/>
        <v>28</v>
      </c>
      <c r="AG139" s="97" t="s">
        <v>309</v>
      </c>
      <c r="AH139" s="98" t="s">
        <v>310</v>
      </c>
      <c r="AI139" s="86" t="str">
        <f>VLOOKUP(Q139,[5]BD!H$6:K$170,4,0)</f>
        <v>13-10-00-000</v>
      </c>
    </row>
    <row r="140" spans="1:35" s="67" customFormat="1" ht="15" hidden="1" customHeight="1" x14ac:dyDescent="0.25">
      <c r="A140" s="68">
        <v>115</v>
      </c>
      <c r="B140" s="89">
        <v>80101703</v>
      </c>
      <c r="C140" s="90" t="s">
        <v>345</v>
      </c>
      <c r="D140" s="91" t="s">
        <v>151</v>
      </c>
      <c r="E140" s="92">
        <v>230</v>
      </c>
      <c r="F140" s="90" t="s">
        <v>66</v>
      </c>
      <c r="G140" s="93" t="s">
        <v>67</v>
      </c>
      <c r="H140" s="94">
        <v>35000000</v>
      </c>
      <c r="I140" s="94">
        <v>35000000</v>
      </c>
      <c r="J140" s="75" t="s">
        <v>68</v>
      </c>
      <c r="K140" s="70" t="s">
        <v>69</v>
      </c>
      <c r="L140" s="76">
        <f t="shared" si="8"/>
        <v>0</v>
      </c>
      <c r="M140" s="77" t="s">
        <v>346</v>
      </c>
      <c r="N140" s="78" t="s">
        <v>100</v>
      </c>
      <c r="O140" s="78" t="s">
        <v>72</v>
      </c>
      <c r="P140" s="79" t="s">
        <v>304</v>
      </c>
      <c r="Q140" s="58" t="s">
        <v>305</v>
      </c>
      <c r="R140" s="80" t="s">
        <v>306</v>
      </c>
      <c r="S140" s="114">
        <v>100210168</v>
      </c>
      <c r="T140" s="81" t="s">
        <v>307</v>
      </c>
      <c r="U140" s="81" t="s">
        <v>161</v>
      </c>
      <c r="V140" s="82" t="s">
        <v>308</v>
      </c>
      <c r="W140" s="78">
        <v>6017428973</v>
      </c>
      <c r="X140" s="83" t="s">
        <v>77</v>
      </c>
      <c r="Y140" s="70" t="s">
        <v>78</v>
      </c>
      <c r="Z140" s="95">
        <v>45308</v>
      </c>
      <c r="AA140" s="95">
        <v>45329</v>
      </c>
      <c r="AB140" s="95">
        <v>45336</v>
      </c>
      <c r="AC140" s="95">
        <v>45339</v>
      </c>
      <c r="AD140" s="86">
        <f t="shared" si="9"/>
        <v>21</v>
      </c>
      <c r="AE140" s="86">
        <f t="shared" si="9"/>
        <v>7</v>
      </c>
      <c r="AF140" s="86">
        <f t="shared" si="10"/>
        <v>28</v>
      </c>
      <c r="AG140" s="87" t="s">
        <v>69</v>
      </c>
      <c r="AH140" s="88" t="s">
        <v>69</v>
      </c>
      <c r="AI140" s="86" t="str">
        <f>VLOOKUP(Q140,[5]BD!H$6:K$170,4,0)</f>
        <v>13-10-00-000</v>
      </c>
    </row>
    <row r="141" spans="1:35" s="67" customFormat="1" ht="15" hidden="1" customHeight="1" x14ac:dyDescent="0.25">
      <c r="A141" s="68">
        <v>116</v>
      </c>
      <c r="B141" s="69" t="s">
        <v>347</v>
      </c>
      <c r="C141" s="70" t="s">
        <v>348</v>
      </c>
      <c r="D141" s="71" t="s">
        <v>167</v>
      </c>
      <c r="E141" s="72">
        <v>180</v>
      </c>
      <c r="F141" s="70" t="s">
        <v>152</v>
      </c>
      <c r="G141" s="73" t="s">
        <v>67</v>
      </c>
      <c r="H141" s="74">
        <v>1965000000</v>
      </c>
      <c r="I141" s="74">
        <v>1965000000</v>
      </c>
      <c r="J141" s="75" t="s">
        <v>68</v>
      </c>
      <c r="K141" s="70" t="s">
        <v>69</v>
      </c>
      <c r="L141" s="76">
        <f t="shared" si="8"/>
        <v>0</v>
      </c>
      <c r="M141" s="77" t="s">
        <v>349</v>
      </c>
      <c r="N141" s="78" t="s">
        <v>154</v>
      </c>
      <c r="O141" s="81" t="s">
        <v>108</v>
      </c>
      <c r="P141" s="79" t="s">
        <v>304</v>
      </c>
      <c r="Q141" s="58" t="s">
        <v>305</v>
      </c>
      <c r="R141" s="80" t="s">
        <v>306</v>
      </c>
      <c r="S141" s="114">
        <v>100210168</v>
      </c>
      <c r="T141" s="81" t="s">
        <v>307</v>
      </c>
      <c r="U141" s="81" t="s">
        <v>161</v>
      </c>
      <c r="V141" s="82" t="s">
        <v>308</v>
      </c>
      <c r="W141" s="78">
        <v>6017428973</v>
      </c>
      <c r="X141" s="83" t="s">
        <v>77</v>
      </c>
      <c r="Y141" s="70" t="s">
        <v>83</v>
      </c>
      <c r="Z141" s="95">
        <v>45364</v>
      </c>
      <c r="AA141" s="95">
        <v>45399</v>
      </c>
      <c r="AB141" s="95">
        <v>45434</v>
      </c>
      <c r="AC141" s="95">
        <v>45441</v>
      </c>
      <c r="AD141" s="86">
        <f t="shared" si="9"/>
        <v>35</v>
      </c>
      <c r="AE141" s="86">
        <f t="shared" si="9"/>
        <v>35</v>
      </c>
      <c r="AF141" s="86">
        <f t="shared" si="10"/>
        <v>70</v>
      </c>
      <c r="AG141" s="97" t="s">
        <v>309</v>
      </c>
      <c r="AH141" s="98" t="s">
        <v>350</v>
      </c>
      <c r="AI141" s="86" t="str">
        <f>VLOOKUP(Q141,[5]BD!H$6:K$170,4,0)</f>
        <v>13-10-00-000</v>
      </c>
    </row>
    <row r="142" spans="1:35" s="67" customFormat="1" ht="15" hidden="1" customHeight="1" x14ac:dyDescent="0.25">
      <c r="A142" s="68">
        <v>117</v>
      </c>
      <c r="B142" s="69" t="s">
        <v>351</v>
      </c>
      <c r="C142" s="70" t="s">
        <v>352</v>
      </c>
      <c r="D142" s="71" t="s">
        <v>87</v>
      </c>
      <c r="E142" s="72">
        <v>150</v>
      </c>
      <c r="F142" s="70" t="s">
        <v>157</v>
      </c>
      <c r="G142" s="73" t="s">
        <v>67</v>
      </c>
      <c r="H142" s="74">
        <v>1243000000</v>
      </c>
      <c r="I142" s="74">
        <v>1243000000</v>
      </c>
      <c r="J142" s="75" t="s">
        <v>68</v>
      </c>
      <c r="K142" s="70" t="s">
        <v>69</v>
      </c>
      <c r="L142" s="76">
        <f t="shared" si="8"/>
        <v>0</v>
      </c>
      <c r="M142" s="77" t="s">
        <v>353</v>
      </c>
      <c r="N142" s="78" t="s">
        <v>154</v>
      </c>
      <c r="O142" s="81" t="s">
        <v>108</v>
      </c>
      <c r="P142" s="79" t="s">
        <v>304</v>
      </c>
      <c r="Q142" s="58" t="s">
        <v>305</v>
      </c>
      <c r="R142" s="80" t="s">
        <v>306</v>
      </c>
      <c r="S142" s="114">
        <v>100210168</v>
      </c>
      <c r="T142" s="81" t="s">
        <v>307</v>
      </c>
      <c r="U142" s="81" t="s">
        <v>161</v>
      </c>
      <c r="V142" s="82" t="s">
        <v>308</v>
      </c>
      <c r="W142" s="78">
        <v>6017428973</v>
      </c>
      <c r="X142" s="83" t="s">
        <v>77</v>
      </c>
      <c r="Y142" s="70" t="s">
        <v>81</v>
      </c>
      <c r="Z142" s="95">
        <v>45399</v>
      </c>
      <c r="AA142" s="95">
        <v>45434</v>
      </c>
      <c r="AB142" s="95">
        <v>45476</v>
      </c>
      <c r="AC142" s="95">
        <v>45483</v>
      </c>
      <c r="AD142" s="86">
        <f t="shared" si="9"/>
        <v>35</v>
      </c>
      <c r="AE142" s="86">
        <f t="shared" si="9"/>
        <v>42</v>
      </c>
      <c r="AF142" s="86">
        <f t="shared" si="10"/>
        <v>77</v>
      </c>
      <c r="AG142" s="97" t="s">
        <v>309</v>
      </c>
      <c r="AH142" s="98" t="s">
        <v>350</v>
      </c>
      <c r="AI142" s="86" t="str">
        <f>VLOOKUP(Q142,[5]BD!H$6:K$170,4,0)</f>
        <v>13-10-00-000</v>
      </c>
    </row>
    <row r="143" spans="1:35" s="67" customFormat="1" ht="15" hidden="1" customHeight="1" x14ac:dyDescent="0.25">
      <c r="A143" s="68">
        <v>118</v>
      </c>
      <c r="B143" s="69" t="s">
        <v>354</v>
      </c>
      <c r="C143" s="70" t="s">
        <v>355</v>
      </c>
      <c r="D143" s="71" t="s">
        <v>167</v>
      </c>
      <c r="E143" s="72">
        <v>120</v>
      </c>
      <c r="F143" s="70" t="s">
        <v>164</v>
      </c>
      <c r="G143" s="73" t="s">
        <v>67</v>
      </c>
      <c r="H143" s="74">
        <v>120000000</v>
      </c>
      <c r="I143" s="74">
        <v>120000000</v>
      </c>
      <c r="J143" s="75" t="s">
        <v>68</v>
      </c>
      <c r="K143" s="70" t="s">
        <v>69</v>
      </c>
      <c r="L143" s="76">
        <f t="shared" si="8"/>
        <v>0</v>
      </c>
      <c r="M143" s="77" t="s">
        <v>356</v>
      </c>
      <c r="N143" s="78" t="s">
        <v>154</v>
      </c>
      <c r="O143" s="81" t="s">
        <v>108</v>
      </c>
      <c r="P143" s="79" t="s">
        <v>304</v>
      </c>
      <c r="Q143" s="58" t="s">
        <v>305</v>
      </c>
      <c r="R143" s="80" t="s">
        <v>306</v>
      </c>
      <c r="S143" s="114">
        <v>100210168</v>
      </c>
      <c r="T143" s="81" t="s">
        <v>307</v>
      </c>
      <c r="U143" s="81" t="s">
        <v>161</v>
      </c>
      <c r="V143" s="82" t="s">
        <v>308</v>
      </c>
      <c r="W143" s="78">
        <v>6017428973</v>
      </c>
      <c r="X143" s="83" t="s">
        <v>77</v>
      </c>
      <c r="Y143" s="70" t="s">
        <v>78</v>
      </c>
      <c r="Z143" s="95">
        <v>45357</v>
      </c>
      <c r="AA143" s="95">
        <v>45385</v>
      </c>
      <c r="AB143" s="95">
        <v>45399</v>
      </c>
      <c r="AC143" s="95">
        <v>45406</v>
      </c>
      <c r="AD143" s="86">
        <f t="shared" si="9"/>
        <v>28</v>
      </c>
      <c r="AE143" s="86">
        <f t="shared" si="9"/>
        <v>14</v>
      </c>
      <c r="AF143" s="86">
        <f t="shared" si="10"/>
        <v>42</v>
      </c>
      <c r="AG143" s="97" t="s">
        <v>309</v>
      </c>
      <c r="AH143" s="98" t="s">
        <v>350</v>
      </c>
      <c r="AI143" s="86" t="str">
        <f>VLOOKUP(Q143,[5]BD!H$6:K$170,4,0)</f>
        <v>13-10-00-000</v>
      </c>
    </row>
    <row r="144" spans="1:35" s="67" customFormat="1" ht="15" hidden="1" customHeight="1" x14ac:dyDescent="0.25">
      <c r="A144" s="68">
        <v>119</v>
      </c>
      <c r="B144" s="69" t="s">
        <v>357</v>
      </c>
      <c r="C144" s="70" t="s">
        <v>358</v>
      </c>
      <c r="D144" s="71" t="s">
        <v>167</v>
      </c>
      <c r="E144" s="72">
        <v>120</v>
      </c>
      <c r="F144" s="70" t="s">
        <v>164</v>
      </c>
      <c r="G144" s="73" t="s">
        <v>67</v>
      </c>
      <c r="H144" s="74">
        <v>120000000</v>
      </c>
      <c r="I144" s="74">
        <v>120000000</v>
      </c>
      <c r="J144" s="75" t="s">
        <v>68</v>
      </c>
      <c r="K144" s="70" t="s">
        <v>69</v>
      </c>
      <c r="L144" s="76">
        <f t="shared" si="8"/>
        <v>0</v>
      </c>
      <c r="M144" s="77" t="s">
        <v>359</v>
      </c>
      <c r="N144" s="78" t="s">
        <v>154</v>
      </c>
      <c r="O144" s="81" t="s">
        <v>108</v>
      </c>
      <c r="P144" s="79" t="s">
        <v>304</v>
      </c>
      <c r="Q144" s="58" t="s">
        <v>305</v>
      </c>
      <c r="R144" s="80" t="s">
        <v>306</v>
      </c>
      <c r="S144" s="114">
        <v>100210168</v>
      </c>
      <c r="T144" s="81" t="s">
        <v>307</v>
      </c>
      <c r="U144" s="81" t="s">
        <v>161</v>
      </c>
      <c r="V144" s="82" t="s">
        <v>308</v>
      </c>
      <c r="W144" s="78">
        <v>6017428973</v>
      </c>
      <c r="X144" s="83" t="s">
        <v>77</v>
      </c>
      <c r="Y144" s="70" t="s">
        <v>283</v>
      </c>
      <c r="Z144" s="95">
        <v>45384</v>
      </c>
      <c r="AA144" s="95">
        <v>45412</v>
      </c>
      <c r="AB144" s="95">
        <v>45426</v>
      </c>
      <c r="AC144" s="95">
        <v>45433</v>
      </c>
      <c r="AD144" s="86">
        <f t="shared" si="9"/>
        <v>28</v>
      </c>
      <c r="AE144" s="86">
        <f t="shared" si="9"/>
        <v>14</v>
      </c>
      <c r="AF144" s="86">
        <f t="shared" si="10"/>
        <v>42</v>
      </c>
      <c r="AG144" s="97" t="s">
        <v>309</v>
      </c>
      <c r="AH144" s="98" t="s">
        <v>350</v>
      </c>
      <c r="AI144" s="86" t="str">
        <f>VLOOKUP(Q144,[5]BD!H$6:K$170,4,0)</f>
        <v>13-10-00-000</v>
      </c>
    </row>
    <row r="145" spans="1:35" s="67" customFormat="1" ht="15" hidden="1" customHeight="1" x14ac:dyDescent="0.25">
      <c r="A145" s="68">
        <v>120</v>
      </c>
      <c r="B145" s="69" t="s">
        <v>360</v>
      </c>
      <c r="C145" s="70" t="s">
        <v>97</v>
      </c>
      <c r="D145" s="71" t="s">
        <v>321</v>
      </c>
      <c r="E145" s="72">
        <v>120</v>
      </c>
      <c r="F145" s="70" t="s">
        <v>361</v>
      </c>
      <c r="G145" s="73" t="s">
        <v>67</v>
      </c>
      <c r="H145" s="74">
        <v>500000000</v>
      </c>
      <c r="I145" s="74">
        <v>500000000</v>
      </c>
      <c r="J145" s="75" t="s">
        <v>68</v>
      </c>
      <c r="K145" s="70" t="s">
        <v>69</v>
      </c>
      <c r="L145" s="76">
        <f t="shared" si="8"/>
        <v>0</v>
      </c>
      <c r="M145" s="77" t="s">
        <v>362</v>
      </c>
      <c r="N145" s="78" t="s">
        <v>100</v>
      </c>
      <c r="O145" s="81" t="s">
        <v>108</v>
      </c>
      <c r="P145" s="79" t="s">
        <v>363</v>
      </c>
      <c r="Q145" s="58" t="s">
        <v>364</v>
      </c>
      <c r="R145" s="80" t="s">
        <v>365</v>
      </c>
      <c r="S145" s="86">
        <v>100202211</v>
      </c>
      <c r="T145" s="81" t="s">
        <v>366</v>
      </c>
      <c r="U145" s="81" t="s">
        <v>161</v>
      </c>
      <c r="V145" s="82" t="s">
        <v>367</v>
      </c>
      <c r="W145" s="78">
        <v>6017428973</v>
      </c>
      <c r="X145" s="83" t="s">
        <v>77</v>
      </c>
      <c r="Y145" s="70" t="s">
        <v>83</v>
      </c>
      <c r="Z145" s="95">
        <v>45419</v>
      </c>
      <c r="AA145" s="95">
        <v>45463</v>
      </c>
      <c r="AB145" s="95">
        <v>45492</v>
      </c>
      <c r="AC145" s="95">
        <v>45503</v>
      </c>
      <c r="AD145" s="86">
        <f t="shared" si="9"/>
        <v>44</v>
      </c>
      <c r="AE145" s="86">
        <f t="shared" si="9"/>
        <v>29</v>
      </c>
      <c r="AF145" s="86">
        <f t="shared" si="10"/>
        <v>73</v>
      </c>
      <c r="AG145" s="97" t="s">
        <v>368</v>
      </c>
      <c r="AH145" s="98" t="s">
        <v>369</v>
      </c>
      <c r="AI145" s="86" t="str">
        <f>VLOOKUP(Q145,[5]BD!H$6:K$170,4,0)</f>
        <v>13-10-00-000</v>
      </c>
    </row>
    <row r="146" spans="1:35" s="67" customFormat="1" ht="15" hidden="1" customHeight="1" x14ac:dyDescent="0.25">
      <c r="A146" s="68">
        <v>121</v>
      </c>
      <c r="B146" s="69" t="s">
        <v>370</v>
      </c>
      <c r="C146" s="70" t="s">
        <v>260</v>
      </c>
      <c r="D146" s="71" t="s">
        <v>321</v>
      </c>
      <c r="E146" s="72">
        <v>120</v>
      </c>
      <c r="F146" s="70" t="s">
        <v>361</v>
      </c>
      <c r="G146" s="73" t="s">
        <v>67</v>
      </c>
      <c r="H146" s="74">
        <v>1850000000</v>
      </c>
      <c r="I146" s="74">
        <v>1850000000</v>
      </c>
      <c r="J146" s="75" t="s">
        <v>68</v>
      </c>
      <c r="K146" s="70" t="s">
        <v>69</v>
      </c>
      <c r="L146" s="76">
        <f t="shared" si="8"/>
        <v>0</v>
      </c>
      <c r="M146" s="77" t="s">
        <v>371</v>
      </c>
      <c r="N146" s="78" t="s">
        <v>154</v>
      </c>
      <c r="O146" s="81" t="s">
        <v>108</v>
      </c>
      <c r="P146" s="79" t="s">
        <v>363</v>
      </c>
      <c r="Q146" s="58" t="s">
        <v>372</v>
      </c>
      <c r="R146" s="80" t="s">
        <v>365</v>
      </c>
      <c r="S146" s="86">
        <v>100202211</v>
      </c>
      <c r="T146" s="81" t="s">
        <v>373</v>
      </c>
      <c r="U146" s="81" t="s">
        <v>161</v>
      </c>
      <c r="V146" s="82" t="s">
        <v>374</v>
      </c>
      <c r="W146" s="78">
        <v>6017428973</v>
      </c>
      <c r="X146" s="83" t="s">
        <v>77</v>
      </c>
      <c r="Y146" s="70" t="s">
        <v>78</v>
      </c>
      <c r="Z146" s="95">
        <v>45387</v>
      </c>
      <c r="AA146" s="95">
        <v>45444</v>
      </c>
      <c r="AB146" s="95">
        <v>45467</v>
      </c>
      <c r="AC146" s="95">
        <v>45471</v>
      </c>
      <c r="AD146" s="86">
        <f t="shared" si="9"/>
        <v>57</v>
      </c>
      <c r="AE146" s="86">
        <f t="shared" si="9"/>
        <v>23</v>
      </c>
      <c r="AF146" s="86">
        <f t="shared" si="10"/>
        <v>80</v>
      </c>
      <c r="AG146" s="97" t="s">
        <v>368</v>
      </c>
      <c r="AH146" s="98" t="s">
        <v>375</v>
      </c>
      <c r="AI146" s="86" t="str">
        <f>VLOOKUP(Q146,[5]BD!H$6:K$170,4,0)</f>
        <v>13-10-00-000</v>
      </c>
    </row>
    <row r="147" spans="1:35" s="67" customFormat="1" ht="15" hidden="1" customHeight="1" x14ac:dyDescent="0.25">
      <c r="A147" s="68">
        <v>122</v>
      </c>
      <c r="B147" s="69" t="s">
        <v>376</v>
      </c>
      <c r="C147" s="70" t="s">
        <v>377</v>
      </c>
      <c r="D147" s="71" t="s">
        <v>241</v>
      </c>
      <c r="E147" s="72">
        <v>45</v>
      </c>
      <c r="F147" s="70" t="s">
        <v>164</v>
      </c>
      <c r="G147" s="73" t="s">
        <v>67</v>
      </c>
      <c r="H147" s="74">
        <v>89900000</v>
      </c>
      <c r="I147" s="74">
        <v>89900000</v>
      </c>
      <c r="J147" s="75" t="s">
        <v>68</v>
      </c>
      <c r="K147" s="70" t="s">
        <v>69</v>
      </c>
      <c r="L147" s="76">
        <f t="shared" si="8"/>
        <v>0</v>
      </c>
      <c r="M147" s="77" t="s">
        <v>378</v>
      </c>
      <c r="N147" s="78" t="s">
        <v>154</v>
      </c>
      <c r="O147" s="81" t="s">
        <v>108</v>
      </c>
      <c r="P147" s="79" t="s">
        <v>363</v>
      </c>
      <c r="Q147" s="58" t="s">
        <v>372</v>
      </c>
      <c r="R147" s="80" t="s">
        <v>365</v>
      </c>
      <c r="S147" s="86">
        <v>100202211</v>
      </c>
      <c r="T147" s="81" t="s">
        <v>373</v>
      </c>
      <c r="U147" s="81" t="s">
        <v>161</v>
      </c>
      <c r="V147" s="82" t="s">
        <v>374</v>
      </c>
      <c r="W147" s="78">
        <v>6017428973</v>
      </c>
      <c r="X147" s="83" t="s">
        <v>77</v>
      </c>
      <c r="Y147" s="70" t="s">
        <v>283</v>
      </c>
      <c r="Z147" s="95">
        <v>45436</v>
      </c>
      <c r="AA147" s="95">
        <v>45443</v>
      </c>
      <c r="AB147" s="95">
        <v>45463</v>
      </c>
      <c r="AC147" s="95">
        <v>45468</v>
      </c>
      <c r="AD147" s="86">
        <f t="shared" si="9"/>
        <v>7</v>
      </c>
      <c r="AE147" s="86">
        <f t="shared" si="9"/>
        <v>20</v>
      </c>
      <c r="AF147" s="86">
        <f t="shared" si="10"/>
        <v>27</v>
      </c>
      <c r="AG147" s="97" t="s">
        <v>368</v>
      </c>
      <c r="AH147" s="98" t="s">
        <v>379</v>
      </c>
      <c r="AI147" s="86" t="str">
        <f>VLOOKUP(Q147,[5]BD!H$6:K$170,4,0)</f>
        <v>13-10-00-000</v>
      </c>
    </row>
    <row r="148" spans="1:35" s="67" customFormat="1" ht="15" hidden="1" customHeight="1" x14ac:dyDescent="0.25">
      <c r="A148" s="68">
        <v>123</v>
      </c>
      <c r="B148" s="69" t="s">
        <v>380</v>
      </c>
      <c r="C148" s="70" t="s">
        <v>381</v>
      </c>
      <c r="D148" s="71" t="s">
        <v>156</v>
      </c>
      <c r="E148" s="72">
        <v>45</v>
      </c>
      <c r="F148" s="70" t="s">
        <v>152</v>
      </c>
      <c r="G148" s="73" t="s">
        <v>67</v>
      </c>
      <c r="H148" s="74">
        <v>122979000</v>
      </c>
      <c r="I148" s="74">
        <v>122979000</v>
      </c>
      <c r="J148" s="75" t="s">
        <v>68</v>
      </c>
      <c r="K148" s="70" t="s">
        <v>69</v>
      </c>
      <c r="L148" s="76">
        <f t="shared" si="8"/>
        <v>0</v>
      </c>
      <c r="M148" s="77" t="s">
        <v>382</v>
      </c>
      <c r="N148" s="78" t="s">
        <v>100</v>
      </c>
      <c r="O148" s="81" t="s">
        <v>108</v>
      </c>
      <c r="P148" s="79" t="s">
        <v>363</v>
      </c>
      <c r="Q148" s="58" t="s">
        <v>372</v>
      </c>
      <c r="R148" s="80" t="s">
        <v>365</v>
      </c>
      <c r="S148" s="86">
        <v>100202211</v>
      </c>
      <c r="T148" s="81" t="s">
        <v>373</v>
      </c>
      <c r="U148" s="81" t="s">
        <v>161</v>
      </c>
      <c r="V148" s="82" t="s">
        <v>374</v>
      </c>
      <c r="W148" s="78">
        <v>6017428973</v>
      </c>
      <c r="X148" s="83" t="s">
        <v>77</v>
      </c>
      <c r="Y148" s="70" t="s">
        <v>81</v>
      </c>
      <c r="Z148" s="95">
        <v>45359</v>
      </c>
      <c r="AA148" s="95">
        <v>45366</v>
      </c>
      <c r="AB148" s="95">
        <v>45371</v>
      </c>
      <c r="AC148" s="95">
        <v>45417</v>
      </c>
      <c r="AD148" s="86">
        <f t="shared" si="9"/>
        <v>7</v>
      </c>
      <c r="AE148" s="86">
        <f t="shared" si="9"/>
        <v>5</v>
      </c>
      <c r="AF148" s="86">
        <f t="shared" si="10"/>
        <v>12</v>
      </c>
      <c r="AG148" s="97" t="s">
        <v>368</v>
      </c>
      <c r="AH148" s="98" t="s">
        <v>379</v>
      </c>
      <c r="AI148" s="86" t="str">
        <f>VLOOKUP(Q148,[5]BD!H$6:K$170,4,0)</f>
        <v>13-10-00-000</v>
      </c>
    </row>
    <row r="149" spans="1:35" s="67" customFormat="1" ht="15" hidden="1" customHeight="1" x14ac:dyDescent="0.25">
      <c r="A149" s="68">
        <v>124</v>
      </c>
      <c r="B149" s="69" t="s">
        <v>383</v>
      </c>
      <c r="C149" s="70" t="s">
        <v>384</v>
      </c>
      <c r="D149" s="71" t="s">
        <v>156</v>
      </c>
      <c r="E149" s="72">
        <v>210</v>
      </c>
      <c r="F149" s="70" t="s">
        <v>220</v>
      </c>
      <c r="G149" s="73" t="s">
        <v>67</v>
      </c>
      <c r="H149" s="74">
        <v>60000000</v>
      </c>
      <c r="I149" s="74">
        <v>60000000</v>
      </c>
      <c r="J149" s="75" t="s">
        <v>68</v>
      </c>
      <c r="K149" s="70" t="s">
        <v>69</v>
      </c>
      <c r="L149" s="76">
        <f t="shared" si="8"/>
        <v>0</v>
      </c>
      <c r="M149" s="77" t="s">
        <v>385</v>
      </c>
      <c r="N149" s="78" t="s">
        <v>100</v>
      </c>
      <c r="O149" s="81" t="s">
        <v>108</v>
      </c>
      <c r="P149" s="79" t="s">
        <v>363</v>
      </c>
      <c r="Q149" s="58" t="s">
        <v>372</v>
      </c>
      <c r="R149" s="80" t="s">
        <v>365</v>
      </c>
      <c r="S149" s="86">
        <v>100202211</v>
      </c>
      <c r="T149" s="81" t="s">
        <v>373</v>
      </c>
      <c r="U149" s="81" t="s">
        <v>161</v>
      </c>
      <c r="V149" s="82" t="s">
        <v>374</v>
      </c>
      <c r="W149" s="78">
        <v>6017428973</v>
      </c>
      <c r="X149" s="83" t="s">
        <v>77</v>
      </c>
      <c r="Y149" s="70" t="s">
        <v>81</v>
      </c>
      <c r="Z149" s="95">
        <v>45359</v>
      </c>
      <c r="AA149" s="95">
        <v>45366</v>
      </c>
      <c r="AB149" s="95">
        <v>45371</v>
      </c>
      <c r="AC149" s="95">
        <v>45413</v>
      </c>
      <c r="AD149" s="86">
        <f t="shared" si="9"/>
        <v>7</v>
      </c>
      <c r="AE149" s="86">
        <f t="shared" si="9"/>
        <v>5</v>
      </c>
      <c r="AF149" s="86">
        <f t="shared" si="10"/>
        <v>12</v>
      </c>
      <c r="AG149" s="97" t="s">
        <v>368</v>
      </c>
      <c r="AH149" s="98" t="s">
        <v>379</v>
      </c>
      <c r="AI149" s="86" t="str">
        <f>VLOOKUP(Q149,[5]BD!H$6:K$170,4,0)</f>
        <v>13-10-00-000</v>
      </c>
    </row>
    <row r="150" spans="1:35" s="67" customFormat="1" ht="15" hidden="1" customHeight="1" x14ac:dyDescent="0.25">
      <c r="A150" s="68">
        <v>125</v>
      </c>
      <c r="B150" s="69" t="s">
        <v>386</v>
      </c>
      <c r="C150" s="70" t="s">
        <v>387</v>
      </c>
      <c r="D150" s="71" t="s">
        <v>241</v>
      </c>
      <c r="E150" s="72">
        <v>45</v>
      </c>
      <c r="F150" s="70" t="s">
        <v>164</v>
      </c>
      <c r="G150" s="73" t="s">
        <v>67</v>
      </c>
      <c r="H150" s="74">
        <v>30000000</v>
      </c>
      <c r="I150" s="74">
        <v>30000000</v>
      </c>
      <c r="J150" s="75" t="s">
        <v>68</v>
      </c>
      <c r="K150" s="70" t="s">
        <v>69</v>
      </c>
      <c r="L150" s="76">
        <f t="shared" si="8"/>
        <v>0</v>
      </c>
      <c r="M150" s="77" t="s">
        <v>388</v>
      </c>
      <c r="N150" s="78" t="s">
        <v>154</v>
      </c>
      <c r="O150" s="81" t="s">
        <v>108</v>
      </c>
      <c r="P150" s="79" t="s">
        <v>363</v>
      </c>
      <c r="Q150" s="58" t="s">
        <v>372</v>
      </c>
      <c r="R150" s="80" t="s">
        <v>365</v>
      </c>
      <c r="S150" s="86">
        <v>100202211</v>
      </c>
      <c r="T150" s="81" t="s">
        <v>373</v>
      </c>
      <c r="U150" s="81" t="s">
        <v>161</v>
      </c>
      <c r="V150" s="82" t="s">
        <v>374</v>
      </c>
      <c r="W150" s="78">
        <v>6017428973</v>
      </c>
      <c r="X150" s="83" t="s">
        <v>77</v>
      </c>
      <c r="Y150" s="70" t="s">
        <v>197</v>
      </c>
      <c r="Z150" s="95">
        <v>45419</v>
      </c>
      <c r="AA150" s="95">
        <v>45432</v>
      </c>
      <c r="AB150" s="95">
        <v>45457</v>
      </c>
      <c r="AC150" s="95">
        <v>45464</v>
      </c>
      <c r="AD150" s="86">
        <f t="shared" si="9"/>
        <v>13</v>
      </c>
      <c r="AE150" s="86">
        <f t="shared" si="9"/>
        <v>25</v>
      </c>
      <c r="AF150" s="86">
        <f t="shared" si="10"/>
        <v>38</v>
      </c>
      <c r="AG150" s="97" t="s">
        <v>368</v>
      </c>
      <c r="AH150" s="98" t="s">
        <v>379</v>
      </c>
      <c r="AI150" s="86" t="str">
        <f>VLOOKUP(Q150,[5]BD!H$6:K$170,4,0)</f>
        <v>13-10-00-000</v>
      </c>
    </row>
    <row r="151" spans="1:35" s="67" customFormat="1" ht="15" hidden="1" customHeight="1" x14ac:dyDescent="0.25">
      <c r="A151" s="68">
        <v>126</v>
      </c>
      <c r="B151" s="69">
        <v>43211704</v>
      </c>
      <c r="C151" s="70" t="s">
        <v>389</v>
      </c>
      <c r="D151" s="71" t="s">
        <v>167</v>
      </c>
      <c r="E151" s="72">
        <v>45</v>
      </c>
      <c r="F151" s="70" t="s">
        <v>164</v>
      </c>
      <c r="G151" s="73" t="s">
        <v>67</v>
      </c>
      <c r="H151" s="74">
        <v>3000000</v>
      </c>
      <c r="I151" s="74">
        <v>3000000</v>
      </c>
      <c r="J151" s="75" t="s">
        <v>68</v>
      </c>
      <c r="K151" s="70" t="s">
        <v>69</v>
      </c>
      <c r="L151" s="76">
        <f t="shared" si="8"/>
        <v>0</v>
      </c>
      <c r="M151" s="77" t="s">
        <v>390</v>
      </c>
      <c r="N151" s="78" t="s">
        <v>154</v>
      </c>
      <c r="O151" s="81" t="s">
        <v>108</v>
      </c>
      <c r="P151" s="79" t="s">
        <v>363</v>
      </c>
      <c r="Q151" s="58" t="s">
        <v>391</v>
      </c>
      <c r="R151" s="80" t="s">
        <v>365</v>
      </c>
      <c r="S151" s="86">
        <v>100202211</v>
      </c>
      <c r="T151" s="81" t="s">
        <v>392</v>
      </c>
      <c r="U151" s="81" t="s">
        <v>161</v>
      </c>
      <c r="V151" s="82" t="s">
        <v>393</v>
      </c>
      <c r="W151" s="78">
        <v>6017428973</v>
      </c>
      <c r="X151" s="83" t="s">
        <v>77</v>
      </c>
      <c r="Y151" s="70" t="s">
        <v>78</v>
      </c>
      <c r="Z151" s="95">
        <v>45363</v>
      </c>
      <c r="AA151" s="95">
        <v>45383</v>
      </c>
      <c r="AB151" s="95">
        <v>45397</v>
      </c>
      <c r="AC151" s="95">
        <v>45401</v>
      </c>
      <c r="AD151" s="86">
        <f t="shared" si="9"/>
        <v>20</v>
      </c>
      <c r="AE151" s="86">
        <f t="shared" si="9"/>
        <v>14</v>
      </c>
      <c r="AF151" s="86">
        <f t="shared" si="10"/>
        <v>34</v>
      </c>
      <c r="AG151" s="97" t="s">
        <v>368</v>
      </c>
      <c r="AH151" s="98" t="s">
        <v>379</v>
      </c>
      <c r="AI151" s="86" t="str">
        <f>VLOOKUP(Q151,[5]BD!H$6:K$170,4,0)</f>
        <v>13-10-00-000</v>
      </c>
    </row>
    <row r="152" spans="1:35" s="67" customFormat="1" ht="15" hidden="1" customHeight="1" x14ac:dyDescent="0.25">
      <c r="A152" s="68">
        <v>127</v>
      </c>
      <c r="B152" s="69" t="s">
        <v>394</v>
      </c>
      <c r="C152" s="70" t="s">
        <v>395</v>
      </c>
      <c r="D152" s="71" t="s">
        <v>167</v>
      </c>
      <c r="E152" s="72">
        <v>45</v>
      </c>
      <c r="F152" s="70" t="s">
        <v>164</v>
      </c>
      <c r="G152" s="73" t="s">
        <v>67</v>
      </c>
      <c r="H152" s="74">
        <v>2400000</v>
      </c>
      <c r="I152" s="74">
        <v>2400000</v>
      </c>
      <c r="J152" s="75" t="s">
        <v>68</v>
      </c>
      <c r="K152" s="70" t="s">
        <v>69</v>
      </c>
      <c r="L152" s="76">
        <f t="shared" si="8"/>
        <v>0</v>
      </c>
      <c r="M152" s="77" t="s">
        <v>396</v>
      </c>
      <c r="N152" s="78" t="s">
        <v>100</v>
      </c>
      <c r="O152" s="81" t="s">
        <v>108</v>
      </c>
      <c r="P152" s="79" t="s">
        <v>363</v>
      </c>
      <c r="Q152" s="58" t="s">
        <v>391</v>
      </c>
      <c r="R152" s="80" t="s">
        <v>365</v>
      </c>
      <c r="S152" s="86">
        <v>100202211</v>
      </c>
      <c r="T152" s="81" t="s">
        <v>392</v>
      </c>
      <c r="U152" s="81" t="s">
        <v>161</v>
      </c>
      <c r="V152" s="82" t="s">
        <v>393</v>
      </c>
      <c r="W152" s="78">
        <v>6017428973</v>
      </c>
      <c r="X152" s="83" t="s">
        <v>77</v>
      </c>
      <c r="Y152" s="70" t="s">
        <v>83</v>
      </c>
      <c r="Z152" s="95">
        <v>45383</v>
      </c>
      <c r="AA152" s="95">
        <v>45401</v>
      </c>
      <c r="AB152" s="95">
        <v>45408</v>
      </c>
      <c r="AC152" s="95">
        <v>45412</v>
      </c>
      <c r="AD152" s="86">
        <f t="shared" si="9"/>
        <v>18</v>
      </c>
      <c r="AE152" s="86">
        <f t="shared" si="9"/>
        <v>7</v>
      </c>
      <c r="AF152" s="86">
        <f t="shared" si="10"/>
        <v>25</v>
      </c>
      <c r="AG152" s="97" t="s">
        <v>368</v>
      </c>
      <c r="AH152" s="98" t="s">
        <v>379</v>
      </c>
      <c r="AI152" s="86" t="str">
        <f>VLOOKUP(Q152,[5]BD!H$6:K$170,4,0)</f>
        <v>13-10-00-000</v>
      </c>
    </row>
    <row r="153" spans="1:35" s="67" customFormat="1" ht="15" hidden="1" customHeight="1" x14ac:dyDescent="0.25">
      <c r="A153" s="68">
        <v>128</v>
      </c>
      <c r="B153" s="69" t="s">
        <v>397</v>
      </c>
      <c r="C153" s="70" t="s">
        <v>398</v>
      </c>
      <c r="D153" s="71" t="s">
        <v>156</v>
      </c>
      <c r="E153" s="72">
        <v>45</v>
      </c>
      <c r="F153" s="70" t="s">
        <v>152</v>
      </c>
      <c r="G153" s="73" t="s">
        <v>67</v>
      </c>
      <c r="H153" s="74">
        <v>900000000</v>
      </c>
      <c r="I153" s="74">
        <v>900000000</v>
      </c>
      <c r="J153" s="75" t="s">
        <v>68</v>
      </c>
      <c r="K153" s="70" t="s">
        <v>69</v>
      </c>
      <c r="L153" s="76">
        <f t="shared" si="8"/>
        <v>0</v>
      </c>
      <c r="M153" s="77" t="s">
        <v>399</v>
      </c>
      <c r="N153" s="78" t="s">
        <v>100</v>
      </c>
      <c r="O153" s="81" t="s">
        <v>108</v>
      </c>
      <c r="P153" s="79" t="s">
        <v>363</v>
      </c>
      <c r="Q153" s="58" t="s">
        <v>400</v>
      </c>
      <c r="R153" s="80" t="s">
        <v>365</v>
      </c>
      <c r="S153" s="86">
        <v>100202211</v>
      </c>
      <c r="T153" s="81" t="s">
        <v>401</v>
      </c>
      <c r="U153" s="81" t="s">
        <v>402</v>
      </c>
      <c r="V153" s="82" t="s">
        <v>403</v>
      </c>
      <c r="W153" s="78">
        <v>6016079999</v>
      </c>
      <c r="X153" s="83" t="s">
        <v>77</v>
      </c>
      <c r="Y153" s="70" t="s">
        <v>83</v>
      </c>
      <c r="Z153" s="95">
        <v>45352</v>
      </c>
      <c r="AA153" s="95">
        <v>45373</v>
      </c>
      <c r="AB153" s="95">
        <v>45378</v>
      </c>
      <c r="AC153" s="95">
        <v>45387</v>
      </c>
      <c r="AD153" s="86">
        <f t="shared" si="9"/>
        <v>21</v>
      </c>
      <c r="AE153" s="86">
        <f t="shared" si="9"/>
        <v>5</v>
      </c>
      <c r="AF153" s="86">
        <f t="shared" si="10"/>
        <v>26</v>
      </c>
      <c r="AG153" s="97" t="s">
        <v>368</v>
      </c>
      <c r="AH153" s="98" t="s">
        <v>379</v>
      </c>
      <c r="AI153" s="86" t="str">
        <f>VLOOKUP(Q153,[5]BD!H$6:K$170,4,0)</f>
        <v>13-10-00-000</v>
      </c>
    </row>
    <row r="154" spans="1:35" s="67" customFormat="1" ht="15" hidden="1" customHeight="1" x14ac:dyDescent="0.25">
      <c r="A154" s="68">
        <v>129</v>
      </c>
      <c r="B154" s="69">
        <v>81161711</v>
      </c>
      <c r="C154" s="70" t="s">
        <v>404</v>
      </c>
      <c r="D154" s="71" t="s">
        <v>156</v>
      </c>
      <c r="E154" s="72">
        <v>240</v>
      </c>
      <c r="F154" s="70" t="s">
        <v>164</v>
      </c>
      <c r="G154" s="73" t="s">
        <v>67</v>
      </c>
      <c r="H154" s="74">
        <v>10000000</v>
      </c>
      <c r="I154" s="74">
        <v>10000000</v>
      </c>
      <c r="J154" s="75" t="s">
        <v>68</v>
      </c>
      <c r="K154" s="70" t="s">
        <v>69</v>
      </c>
      <c r="L154" s="76">
        <f t="shared" si="8"/>
        <v>0</v>
      </c>
      <c r="M154" s="77" t="s">
        <v>405</v>
      </c>
      <c r="N154" s="78" t="s">
        <v>100</v>
      </c>
      <c r="O154" s="78" t="s">
        <v>72</v>
      </c>
      <c r="P154" s="79" t="s">
        <v>69</v>
      </c>
      <c r="Q154" s="81" t="s">
        <v>406</v>
      </c>
      <c r="R154" s="80" t="s">
        <v>406</v>
      </c>
      <c r="S154" s="86">
        <v>100202203</v>
      </c>
      <c r="T154" s="81" t="s">
        <v>407</v>
      </c>
      <c r="U154" s="81" t="s">
        <v>408</v>
      </c>
      <c r="V154" s="82" t="s">
        <v>409</v>
      </c>
      <c r="W154" s="78">
        <v>3158846917</v>
      </c>
      <c r="X154" s="83" t="s">
        <v>77</v>
      </c>
      <c r="Y154" s="70" t="s">
        <v>78</v>
      </c>
      <c r="Z154" s="95">
        <v>45323</v>
      </c>
      <c r="AA154" s="95">
        <v>45352</v>
      </c>
      <c r="AB154" s="95">
        <v>45383</v>
      </c>
      <c r="AC154" s="95">
        <v>45383</v>
      </c>
      <c r="AD154" s="86">
        <f t="shared" si="9"/>
        <v>29</v>
      </c>
      <c r="AE154" s="86">
        <f t="shared" si="9"/>
        <v>31</v>
      </c>
      <c r="AF154" s="86">
        <f t="shared" si="10"/>
        <v>60</v>
      </c>
      <c r="AG154" s="87" t="s">
        <v>69</v>
      </c>
      <c r="AH154" s="88" t="s">
        <v>69</v>
      </c>
      <c r="AI154" s="86" t="str">
        <f>VLOOKUP(Q154,[5]BD!H$6:K$170,4,0)</f>
        <v>13-10-00-000</v>
      </c>
    </row>
    <row r="155" spans="1:35" s="67" customFormat="1" ht="15" hidden="1" customHeight="1" x14ac:dyDescent="0.25">
      <c r="A155" s="68">
        <v>130</v>
      </c>
      <c r="B155" s="69">
        <v>82101502</v>
      </c>
      <c r="C155" s="70" t="s">
        <v>410</v>
      </c>
      <c r="D155" s="71" t="s">
        <v>156</v>
      </c>
      <c r="E155" s="72">
        <v>60</v>
      </c>
      <c r="F155" s="70" t="s">
        <v>164</v>
      </c>
      <c r="G155" s="73" t="s">
        <v>67</v>
      </c>
      <c r="H155" s="74">
        <v>62400000</v>
      </c>
      <c r="I155" s="74">
        <v>62400000</v>
      </c>
      <c r="J155" s="75" t="s">
        <v>68</v>
      </c>
      <c r="K155" s="70" t="s">
        <v>69</v>
      </c>
      <c r="L155" s="76">
        <f t="shared" si="8"/>
        <v>0</v>
      </c>
      <c r="M155" s="77" t="s">
        <v>411</v>
      </c>
      <c r="N155" s="78" t="s">
        <v>154</v>
      </c>
      <c r="O155" s="78" t="s">
        <v>72</v>
      </c>
      <c r="P155" s="79" t="s">
        <v>69</v>
      </c>
      <c r="Q155" s="81" t="s">
        <v>406</v>
      </c>
      <c r="R155" s="80" t="s">
        <v>406</v>
      </c>
      <c r="S155" s="86">
        <v>100202203</v>
      </c>
      <c r="T155" s="81" t="s">
        <v>407</v>
      </c>
      <c r="U155" s="81" t="s">
        <v>408</v>
      </c>
      <c r="V155" s="82" t="s">
        <v>409</v>
      </c>
      <c r="W155" s="78">
        <v>3158846917</v>
      </c>
      <c r="X155" s="83" t="s">
        <v>77</v>
      </c>
      <c r="Y155" s="70" t="s">
        <v>78</v>
      </c>
      <c r="Z155" s="95">
        <v>45323</v>
      </c>
      <c r="AA155" s="95">
        <v>45352</v>
      </c>
      <c r="AB155" s="95">
        <v>45383</v>
      </c>
      <c r="AC155" s="95">
        <v>45383</v>
      </c>
      <c r="AD155" s="86">
        <f t="shared" si="9"/>
        <v>29</v>
      </c>
      <c r="AE155" s="86">
        <f t="shared" si="9"/>
        <v>31</v>
      </c>
      <c r="AF155" s="86">
        <f t="shared" si="10"/>
        <v>60</v>
      </c>
      <c r="AG155" s="87" t="s">
        <v>69</v>
      </c>
      <c r="AH155" s="88" t="s">
        <v>69</v>
      </c>
      <c r="AI155" s="86" t="str">
        <f>VLOOKUP(Q155,[5]BD!H$6:K$170,4,0)</f>
        <v>13-10-00-000</v>
      </c>
    </row>
    <row r="156" spans="1:35" s="67" customFormat="1" ht="15" hidden="1" customHeight="1" x14ac:dyDescent="0.25">
      <c r="A156" s="68">
        <v>131</v>
      </c>
      <c r="B156" s="69">
        <v>53102710</v>
      </c>
      <c r="C156" s="70" t="s">
        <v>412</v>
      </c>
      <c r="D156" s="71" t="s">
        <v>156</v>
      </c>
      <c r="E156" s="72">
        <v>60</v>
      </c>
      <c r="F156" s="70" t="s">
        <v>164</v>
      </c>
      <c r="G156" s="73" t="s">
        <v>67</v>
      </c>
      <c r="H156" s="74">
        <v>5000000</v>
      </c>
      <c r="I156" s="74">
        <v>5000000</v>
      </c>
      <c r="J156" s="75" t="s">
        <v>68</v>
      </c>
      <c r="K156" s="70" t="s">
        <v>69</v>
      </c>
      <c r="L156" s="76">
        <f t="shared" si="8"/>
        <v>0</v>
      </c>
      <c r="M156" s="77" t="s">
        <v>413</v>
      </c>
      <c r="N156" s="78" t="s">
        <v>154</v>
      </c>
      <c r="O156" s="78" t="s">
        <v>72</v>
      </c>
      <c r="P156" s="79" t="s">
        <v>69</v>
      </c>
      <c r="Q156" s="81" t="s">
        <v>406</v>
      </c>
      <c r="R156" s="80" t="s">
        <v>406</v>
      </c>
      <c r="S156" s="86">
        <v>100202203</v>
      </c>
      <c r="T156" s="81" t="s">
        <v>407</v>
      </c>
      <c r="U156" s="81" t="s">
        <v>408</v>
      </c>
      <c r="V156" s="82" t="s">
        <v>409</v>
      </c>
      <c r="W156" s="78">
        <v>3158846917</v>
      </c>
      <c r="X156" s="83" t="s">
        <v>77</v>
      </c>
      <c r="Y156" s="70" t="s">
        <v>78</v>
      </c>
      <c r="Z156" s="95">
        <v>45323</v>
      </c>
      <c r="AA156" s="95">
        <v>45352</v>
      </c>
      <c r="AB156" s="95">
        <v>45383</v>
      </c>
      <c r="AC156" s="95">
        <v>45383</v>
      </c>
      <c r="AD156" s="86">
        <f t="shared" si="9"/>
        <v>29</v>
      </c>
      <c r="AE156" s="86">
        <f t="shared" si="9"/>
        <v>31</v>
      </c>
      <c r="AF156" s="86">
        <f t="shared" si="10"/>
        <v>60</v>
      </c>
      <c r="AG156" s="87" t="s">
        <v>69</v>
      </c>
      <c r="AH156" s="88" t="s">
        <v>69</v>
      </c>
      <c r="AI156" s="86" t="str">
        <f>VLOOKUP(Q156,[5]BD!H$6:K$170,4,0)</f>
        <v>13-10-00-000</v>
      </c>
    </row>
    <row r="157" spans="1:35" s="67" customFormat="1" ht="15" hidden="1" customHeight="1" x14ac:dyDescent="0.25">
      <c r="A157" s="68">
        <v>132</v>
      </c>
      <c r="B157" s="69">
        <v>81112501</v>
      </c>
      <c r="C157" s="70" t="s">
        <v>414</v>
      </c>
      <c r="D157" s="71" t="s">
        <v>156</v>
      </c>
      <c r="E157" s="72">
        <v>120</v>
      </c>
      <c r="F157" s="70" t="s">
        <v>164</v>
      </c>
      <c r="G157" s="73" t="s">
        <v>67</v>
      </c>
      <c r="H157" s="74">
        <v>3294000</v>
      </c>
      <c r="I157" s="74">
        <v>3294000</v>
      </c>
      <c r="J157" s="75" t="s">
        <v>68</v>
      </c>
      <c r="K157" s="70" t="s">
        <v>69</v>
      </c>
      <c r="L157" s="76">
        <f t="shared" si="8"/>
        <v>0</v>
      </c>
      <c r="M157" s="77" t="s">
        <v>415</v>
      </c>
      <c r="N157" s="78" t="s">
        <v>154</v>
      </c>
      <c r="O157" s="78" t="s">
        <v>72</v>
      </c>
      <c r="P157" s="79" t="s">
        <v>69</v>
      </c>
      <c r="Q157" s="81" t="s">
        <v>406</v>
      </c>
      <c r="R157" s="80" t="s">
        <v>406</v>
      </c>
      <c r="S157" s="86">
        <v>100202203</v>
      </c>
      <c r="T157" s="81" t="s">
        <v>407</v>
      </c>
      <c r="U157" s="81" t="s">
        <v>408</v>
      </c>
      <c r="V157" s="82" t="s">
        <v>409</v>
      </c>
      <c r="W157" s="78">
        <v>3158846917</v>
      </c>
      <c r="X157" s="83" t="s">
        <v>77</v>
      </c>
      <c r="Y157" s="70" t="s">
        <v>78</v>
      </c>
      <c r="Z157" s="95">
        <v>45323</v>
      </c>
      <c r="AA157" s="95">
        <v>45352</v>
      </c>
      <c r="AB157" s="95">
        <v>45383</v>
      </c>
      <c r="AC157" s="95">
        <v>45383</v>
      </c>
      <c r="AD157" s="86">
        <f t="shared" si="9"/>
        <v>29</v>
      </c>
      <c r="AE157" s="86">
        <f t="shared" si="9"/>
        <v>31</v>
      </c>
      <c r="AF157" s="86">
        <f t="shared" si="10"/>
        <v>60</v>
      </c>
      <c r="AG157" s="87" t="s">
        <v>69</v>
      </c>
      <c r="AH157" s="88" t="s">
        <v>69</v>
      </c>
      <c r="AI157" s="86" t="str">
        <f>VLOOKUP(Q157,[5]BD!H$6:K$170,4,0)</f>
        <v>13-10-00-000</v>
      </c>
    </row>
    <row r="158" spans="1:35" s="67" customFormat="1" ht="15" hidden="1" customHeight="1" x14ac:dyDescent="0.25">
      <c r="A158" s="68">
        <v>133</v>
      </c>
      <c r="B158" s="69">
        <v>82131603</v>
      </c>
      <c r="C158" s="70" t="s">
        <v>416</v>
      </c>
      <c r="D158" s="71" t="s">
        <v>241</v>
      </c>
      <c r="E158" s="72">
        <v>30</v>
      </c>
      <c r="F158" s="70" t="s">
        <v>164</v>
      </c>
      <c r="G158" s="73" t="s">
        <v>67</v>
      </c>
      <c r="H158" s="74">
        <v>2750000</v>
      </c>
      <c r="I158" s="74">
        <v>2750000</v>
      </c>
      <c r="J158" s="75" t="s">
        <v>68</v>
      </c>
      <c r="K158" s="70" t="s">
        <v>69</v>
      </c>
      <c r="L158" s="76">
        <f t="shared" si="8"/>
        <v>0</v>
      </c>
      <c r="M158" s="77" t="s">
        <v>417</v>
      </c>
      <c r="N158" s="78" t="s">
        <v>100</v>
      </c>
      <c r="O158" s="78" t="s">
        <v>72</v>
      </c>
      <c r="P158" s="79" t="s">
        <v>69</v>
      </c>
      <c r="Q158" s="81" t="s">
        <v>406</v>
      </c>
      <c r="R158" s="80" t="s">
        <v>406</v>
      </c>
      <c r="S158" s="86">
        <v>100202203</v>
      </c>
      <c r="T158" s="81" t="s">
        <v>407</v>
      </c>
      <c r="U158" s="81" t="s">
        <v>408</v>
      </c>
      <c r="V158" s="82" t="s">
        <v>409</v>
      </c>
      <c r="W158" s="78">
        <v>3158846917</v>
      </c>
      <c r="X158" s="83" t="s">
        <v>77</v>
      </c>
      <c r="Y158" s="70" t="s">
        <v>78</v>
      </c>
      <c r="Z158" s="95">
        <v>45383</v>
      </c>
      <c r="AA158" s="95">
        <v>45413</v>
      </c>
      <c r="AB158" s="95">
        <v>45447</v>
      </c>
      <c r="AC158" s="95">
        <v>45446</v>
      </c>
      <c r="AD158" s="86">
        <f t="shared" si="9"/>
        <v>30</v>
      </c>
      <c r="AE158" s="86">
        <f t="shared" si="9"/>
        <v>34</v>
      </c>
      <c r="AF158" s="86">
        <f t="shared" si="10"/>
        <v>64</v>
      </c>
      <c r="AG158" s="87" t="s">
        <v>69</v>
      </c>
      <c r="AH158" s="88" t="s">
        <v>69</v>
      </c>
      <c r="AI158" s="86" t="str">
        <f>VLOOKUP(Q158,[5]BD!H$6:K$170,4,0)</f>
        <v>13-10-00-000</v>
      </c>
    </row>
    <row r="159" spans="1:35" s="67" customFormat="1" ht="15" hidden="1" customHeight="1" x14ac:dyDescent="0.25">
      <c r="A159" s="68">
        <v>134</v>
      </c>
      <c r="B159" s="69">
        <v>81112103</v>
      </c>
      <c r="C159" s="70" t="s">
        <v>418</v>
      </c>
      <c r="D159" s="71" t="s">
        <v>241</v>
      </c>
      <c r="E159" s="72">
        <v>90</v>
      </c>
      <c r="F159" s="70" t="s">
        <v>164</v>
      </c>
      <c r="G159" s="73" t="s">
        <v>67</v>
      </c>
      <c r="H159" s="74">
        <v>10000000</v>
      </c>
      <c r="I159" s="74">
        <v>10000000</v>
      </c>
      <c r="J159" s="75" t="s">
        <v>68</v>
      </c>
      <c r="K159" s="70" t="s">
        <v>69</v>
      </c>
      <c r="L159" s="76">
        <f t="shared" si="8"/>
        <v>0</v>
      </c>
      <c r="M159" s="77" t="s">
        <v>419</v>
      </c>
      <c r="N159" s="78" t="s">
        <v>100</v>
      </c>
      <c r="O159" s="78" t="s">
        <v>72</v>
      </c>
      <c r="P159" s="79" t="s">
        <v>69</v>
      </c>
      <c r="Q159" s="81" t="s">
        <v>406</v>
      </c>
      <c r="R159" s="80" t="s">
        <v>406</v>
      </c>
      <c r="S159" s="86">
        <v>100202203</v>
      </c>
      <c r="T159" s="81" t="s">
        <v>407</v>
      </c>
      <c r="U159" s="81" t="s">
        <v>408</v>
      </c>
      <c r="V159" s="82" t="s">
        <v>409</v>
      </c>
      <c r="W159" s="78">
        <v>3158846917</v>
      </c>
      <c r="X159" s="83" t="s">
        <v>77</v>
      </c>
      <c r="Y159" s="70" t="s">
        <v>83</v>
      </c>
      <c r="Z159" s="95">
        <v>45383</v>
      </c>
      <c r="AA159" s="95">
        <v>45427</v>
      </c>
      <c r="AB159" s="95">
        <v>45447</v>
      </c>
      <c r="AC159" s="95">
        <v>45446</v>
      </c>
      <c r="AD159" s="86">
        <f t="shared" si="9"/>
        <v>44</v>
      </c>
      <c r="AE159" s="86">
        <f t="shared" si="9"/>
        <v>20</v>
      </c>
      <c r="AF159" s="86">
        <f t="shared" si="10"/>
        <v>64</v>
      </c>
      <c r="AG159" s="87" t="s">
        <v>69</v>
      </c>
      <c r="AH159" s="88" t="s">
        <v>69</v>
      </c>
      <c r="AI159" s="86" t="str">
        <f>VLOOKUP(Q159,[5]BD!H$6:K$170,4,0)</f>
        <v>13-10-00-000</v>
      </c>
    </row>
    <row r="160" spans="1:35" s="67" customFormat="1" ht="15" hidden="1" customHeight="1" x14ac:dyDescent="0.25">
      <c r="A160" s="68">
        <v>135</v>
      </c>
      <c r="B160" s="69">
        <v>80141607</v>
      </c>
      <c r="C160" s="70" t="s">
        <v>420</v>
      </c>
      <c r="D160" s="71" t="s">
        <v>156</v>
      </c>
      <c r="E160" s="72">
        <v>300</v>
      </c>
      <c r="F160" s="70" t="s">
        <v>66</v>
      </c>
      <c r="G160" s="73" t="s">
        <v>67</v>
      </c>
      <c r="H160" s="74">
        <v>10000000</v>
      </c>
      <c r="I160" s="74">
        <v>10000000</v>
      </c>
      <c r="J160" s="75" t="s">
        <v>68</v>
      </c>
      <c r="K160" s="70" t="s">
        <v>69</v>
      </c>
      <c r="L160" s="76">
        <f t="shared" si="8"/>
        <v>0</v>
      </c>
      <c r="M160" s="77" t="s">
        <v>421</v>
      </c>
      <c r="N160" s="78" t="s">
        <v>71</v>
      </c>
      <c r="O160" s="78" t="s">
        <v>72</v>
      </c>
      <c r="P160" s="79" t="s">
        <v>69</v>
      </c>
      <c r="Q160" s="81" t="s">
        <v>406</v>
      </c>
      <c r="R160" s="80" t="s">
        <v>406</v>
      </c>
      <c r="S160" s="86">
        <v>100202203</v>
      </c>
      <c r="T160" s="81" t="s">
        <v>407</v>
      </c>
      <c r="U160" s="81" t="s">
        <v>408</v>
      </c>
      <c r="V160" s="82" t="s">
        <v>409</v>
      </c>
      <c r="W160" s="78">
        <v>3158846917</v>
      </c>
      <c r="X160" s="83" t="s">
        <v>77</v>
      </c>
      <c r="Y160" s="70" t="s">
        <v>78</v>
      </c>
      <c r="Z160" s="95">
        <v>45323</v>
      </c>
      <c r="AA160" s="95">
        <v>45352</v>
      </c>
      <c r="AB160" s="95">
        <v>45383</v>
      </c>
      <c r="AC160" s="95">
        <v>45383</v>
      </c>
      <c r="AD160" s="86">
        <f t="shared" si="9"/>
        <v>29</v>
      </c>
      <c r="AE160" s="86">
        <f t="shared" si="9"/>
        <v>31</v>
      </c>
      <c r="AF160" s="86">
        <f t="shared" si="10"/>
        <v>60</v>
      </c>
      <c r="AG160" s="87" t="s">
        <v>69</v>
      </c>
      <c r="AH160" s="88" t="s">
        <v>69</v>
      </c>
      <c r="AI160" s="86" t="str">
        <f>VLOOKUP(Q160,[5]BD!H$6:K$170,4,0)</f>
        <v>13-10-00-000</v>
      </c>
    </row>
    <row r="161" spans="1:35" s="67" customFormat="1" ht="15" hidden="1" customHeight="1" x14ac:dyDescent="0.25">
      <c r="A161" s="68">
        <v>136</v>
      </c>
      <c r="B161" s="69">
        <v>86101808</v>
      </c>
      <c r="C161" s="70" t="s">
        <v>422</v>
      </c>
      <c r="D161" s="71" t="s">
        <v>151</v>
      </c>
      <c r="E161" s="72">
        <v>304</v>
      </c>
      <c r="F161" s="70" t="s">
        <v>423</v>
      </c>
      <c r="G161" s="73" t="s">
        <v>67</v>
      </c>
      <c r="H161" s="74">
        <v>3390000000</v>
      </c>
      <c r="I161" s="74">
        <v>3390000000</v>
      </c>
      <c r="J161" s="75" t="s">
        <v>68</v>
      </c>
      <c r="K161" s="70" t="s">
        <v>69</v>
      </c>
      <c r="L161" s="76">
        <f t="shared" si="8"/>
        <v>0</v>
      </c>
      <c r="M161" s="115" t="s">
        <v>424</v>
      </c>
      <c r="N161" s="78" t="s">
        <v>100</v>
      </c>
      <c r="O161" s="78" t="s">
        <v>72</v>
      </c>
      <c r="P161" s="79" t="s">
        <v>69</v>
      </c>
      <c r="Q161" s="58" t="s">
        <v>425</v>
      </c>
      <c r="R161" s="80" t="s">
        <v>426</v>
      </c>
      <c r="S161" s="86">
        <v>100151187</v>
      </c>
      <c r="T161" s="81" t="s">
        <v>427</v>
      </c>
      <c r="U161" s="81" t="s">
        <v>161</v>
      </c>
      <c r="V161" s="82" t="s">
        <v>428</v>
      </c>
      <c r="W161" s="78">
        <v>6017427102</v>
      </c>
      <c r="X161" s="83" t="s">
        <v>77</v>
      </c>
      <c r="Y161" s="70" t="s">
        <v>81</v>
      </c>
      <c r="Z161" s="95">
        <v>45306</v>
      </c>
      <c r="AA161" s="95">
        <v>45338</v>
      </c>
      <c r="AB161" s="95">
        <v>45394</v>
      </c>
      <c r="AC161" s="95">
        <v>45401</v>
      </c>
      <c r="AD161" s="86">
        <f t="shared" si="9"/>
        <v>32</v>
      </c>
      <c r="AE161" s="86">
        <f t="shared" si="9"/>
        <v>56</v>
      </c>
      <c r="AF161" s="86">
        <f t="shared" si="10"/>
        <v>88</v>
      </c>
      <c r="AG161" s="87" t="s">
        <v>69</v>
      </c>
      <c r="AH161" s="88" t="s">
        <v>69</v>
      </c>
      <c r="AI161" s="86" t="str">
        <f>VLOOKUP(Q161,[5]BD!H$6:K$170,4,0)</f>
        <v>13-10-00-000</v>
      </c>
    </row>
    <row r="162" spans="1:35" s="67" customFormat="1" ht="15" hidden="1" customHeight="1" x14ac:dyDescent="0.25">
      <c r="A162" s="68">
        <v>137</v>
      </c>
      <c r="B162" s="69" t="s">
        <v>429</v>
      </c>
      <c r="C162" s="70" t="s">
        <v>422</v>
      </c>
      <c r="D162" s="71" t="s">
        <v>151</v>
      </c>
      <c r="E162" s="72">
        <v>120</v>
      </c>
      <c r="F162" s="70" t="s">
        <v>66</v>
      </c>
      <c r="G162" s="73" t="s">
        <v>67</v>
      </c>
      <c r="H162" s="74">
        <v>490000000</v>
      </c>
      <c r="I162" s="74">
        <v>490000000</v>
      </c>
      <c r="J162" s="75" t="s">
        <v>68</v>
      </c>
      <c r="K162" s="70" t="s">
        <v>69</v>
      </c>
      <c r="L162" s="76">
        <f t="shared" si="8"/>
        <v>0</v>
      </c>
      <c r="M162" s="115" t="s">
        <v>430</v>
      </c>
      <c r="N162" s="78" t="s">
        <v>100</v>
      </c>
      <c r="O162" s="78" t="s">
        <v>72</v>
      </c>
      <c r="P162" s="79" t="s">
        <v>69</v>
      </c>
      <c r="Q162" s="58" t="s">
        <v>425</v>
      </c>
      <c r="R162" s="80" t="s">
        <v>426</v>
      </c>
      <c r="S162" s="86">
        <v>100151187</v>
      </c>
      <c r="T162" s="81" t="s">
        <v>427</v>
      </c>
      <c r="U162" s="81" t="s">
        <v>161</v>
      </c>
      <c r="V162" s="82" t="s">
        <v>428</v>
      </c>
      <c r="W162" s="78">
        <v>6017427102</v>
      </c>
      <c r="X162" s="83" t="s">
        <v>77</v>
      </c>
      <c r="Y162" s="70" t="s">
        <v>81</v>
      </c>
      <c r="Z162" s="95">
        <v>45324</v>
      </c>
      <c r="AA162" s="95">
        <v>45338</v>
      </c>
      <c r="AB162" s="95">
        <v>45352</v>
      </c>
      <c r="AC162" s="95">
        <v>45359</v>
      </c>
      <c r="AD162" s="86">
        <f t="shared" si="9"/>
        <v>14</v>
      </c>
      <c r="AE162" s="86">
        <f t="shared" si="9"/>
        <v>14</v>
      </c>
      <c r="AF162" s="86">
        <f t="shared" si="10"/>
        <v>28</v>
      </c>
      <c r="AG162" s="87" t="s">
        <v>69</v>
      </c>
      <c r="AH162" s="88" t="s">
        <v>69</v>
      </c>
      <c r="AI162" s="86" t="str">
        <f>VLOOKUP(Q162,[5]BD!H$6:K$170,4,0)</f>
        <v>13-10-00-000</v>
      </c>
    </row>
    <row r="163" spans="1:35" s="67" customFormat="1" ht="15" hidden="1" customHeight="1" x14ac:dyDescent="0.25">
      <c r="A163" s="68">
        <v>138</v>
      </c>
      <c r="B163" s="69" t="s">
        <v>429</v>
      </c>
      <c r="C163" s="70" t="s">
        <v>422</v>
      </c>
      <c r="D163" s="71" t="s">
        <v>151</v>
      </c>
      <c r="E163" s="72">
        <v>120</v>
      </c>
      <c r="F163" s="70" t="s">
        <v>66</v>
      </c>
      <c r="G163" s="73" t="s">
        <v>67</v>
      </c>
      <c r="H163" s="74">
        <v>510000000</v>
      </c>
      <c r="I163" s="74">
        <v>510000000</v>
      </c>
      <c r="J163" s="75" t="s">
        <v>68</v>
      </c>
      <c r="K163" s="70" t="s">
        <v>69</v>
      </c>
      <c r="L163" s="76">
        <f t="shared" si="8"/>
        <v>0</v>
      </c>
      <c r="M163" s="115" t="s">
        <v>431</v>
      </c>
      <c r="N163" s="78" t="s">
        <v>100</v>
      </c>
      <c r="O163" s="78" t="s">
        <v>72</v>
      </c>
      <c r="P163" s="79" t="s">
        <v>69</v>
      </c>
      <c r="Q163" s="58" t="s">
        <v>425</v>
      </c>
      <c r="R163" s="80" t="s">
        <v>426</v>
      </c>
      <c r="S163" s="86">
        <v>100151187</v>
      </c>
      <c r="T163" s="81" t="s">
        <v>427</v>
      </c>
      <c r="U163" s="81" t="s">
        <v>161</v>
      </c>
      <c r="V163" s="82" t="s">
        <v>428</v>
      </c>
      <c r="W163" s="78">
        <v>6017427102</v>
      </c>
      <c r="X163" s="83" t="s">
        <v>77</v>
      </c>
      <c r="Y163" s="70" t="s">
        <v>78</v>
      </c>
      <c r="Z163" s="95">
        <v>45317</v>
      </c>
      <c r="AA163" s="95">
        <v>45331</v>
      </c>
      <c r="AB163" s="95">
        <v>45345</v>
      </c>
      <c r="AC163" s="95">
        <v>45352</v>
      </c>
      <c r="AD163" s="86">
        <f t="shared" ref="AD163:AE194" si="11">+AA163-Z163</f>
        <v>14</v>
      </c>
      <c r="AE163" s="86">
        <f t="shared" si="11"/>
        <v>14</v>
      </c>
      <c r="AF163" s="86">
        <f t="shared" si="10"/>
        <v>28</v>
      </c>
      <c r="AG163" s="87" t="s">
        <v>69</v>
      </c>
      <c r="AH163" s="88" t="s">
        <v>69</v>
      </c>
      <c r="AI163" s="86" t="str">
        <f>VLOOKUP(Q163,[5]BD!H$6:K$170,4,0)</f>
        <v>13-10-00-000</v>
      </c>
    </row>
    <row r="164" spans="1:35" s="67" customFormat="1" ht="15" hidden="1" customHeight="1" x14ac:dyDescent="0.25">
      <c r="A164" s="68">
        <v>139</v>
      </c>
      <c r="B164" s="69">
        <v>86101808</v>
      </c>
      <c r="C164" s="70" t="s">
        <v>422</v>
      </c>
      <c r="D164" s="71" t="s">
        <v>151</v>
      </c>
      <c r="E164" s="72">
        <v>120</v>
      </c>
      <c r="F164" s="70" t="s">
        <v>66</v>
      </c>
      <c r="G164" s="73" t="s">
        <v>67</v>
      </c>
      <c r="H164" s="74">
        <v>43000000</v>
      </c>
      <c r="I164" s="74">
        <v>43000000</v>
      </c>
      <c r="J164" s="75" t="s">
        <v>68</v>
      </c>
      <c r="K164" s="70" t="s">
        <v>69</v>
      </c>
      <c r="L164" s="76">
        <f t="shared" ref="L164:L242" si="12">+H164-I164</f>
        <v>0</v>
      </c>
      <c r="M164" s="115" t="s">
        <v>432</v>
      </c>
      <c r="N164" s="78" t="s">
        <v>100</v>
      </c>
      <c r="O164" s="78" t="s">
        <v>72</v>
      </c>
      <c r="P164" s="79" t="s">
        <v>69</v>
      </c>
      <c r="Q164" s="58" t="s">
        <v>425</v>
      </c>
      <c r="R164" s="80" t="s">
        <v>426</v>
      </c>
      <c r="S164" s="86">
        <v>100151187</v>
      </c>
      <c r="T164" s="81" t="s">
        <v>427</v>
      </c>
      <c r="U164" s="81" t="s">
        <v>161</v>
      </c>
      <c r="V164" s="82" t="s">
        <v>428</v>
      </c>
      <c r="W164" s="78">
        <v>6017427102</v>
      </c>
      <c r="X164" s="83" t="s">
        <v>77</v>
      </c>
      <c r="Y164" s="70" t="s">
        <v>197</v>
      </c>
      <c r="Z164" s="95">
        <v>45337</v>
      </c>
      <c r="AA164" s="95">
        <v>45351</v>
      </c>
      <c r="AB164" s="95">
        <v>45365</v>
      </c>
      <c r="AC164" s="95">
        <v>45371</v>
      </c>
      <c r="AD164" s="86">
        <f t="shared" si="11"/>
        <v>14</v>
      </c>
      <c r="AE164" s="86">
        <f t="shared" si="11"/>
        <v>14</v>
      </c>
      <c r="AF164" s="86">
        <f t="shared" si="10"/>
        <v>28</v>
      </c>
      <c r="AG164" s="87" t="s">
        <v>69</v>
      </c>
      <c r="AH164" s="88" t="s">
        <v>69</v>
      </c>
      <c r="AI164" s="86" t="str">
        <f>VLOOKUP(Q164,[5]BD!H$6:K$170,4,0)</f>
        <v>13-10-00-000</v>
      </c>
    </row>
    <row r="165" spans="1:35" s="67" customFormat="1" ht="15" hidden="1" customHeight="1" x14ac:dyDescent="0.25">
      <c r="A165" s="68">
        <v>140</v>
      </c>
      <c r="B165" s="69" t="s">
        <v>433</v>
      </c>
      <c r="C165" s="96" t="s">
        <v>434</v>
      </c>
      <c r="D165" s="71" t="s">
        <v>151</v>
      </c>
      <c r="E165" s="72">
        <v>60</v>
      </c>
      <c r="F165" s="70" t="s">
        <v>66</v>
      </c>
      <c r="G165" s="73" t="s">
        <v>67</v>
      </c>
      <c r="H165" s="74">
        <v>72000000</v>
      </c>
      <c r="I165" s="74">
        <v>72000000</v>
      </c>
      <c r="J165" s="75" t="s">
        <v>68</v>
      </c>
      <c r="K165" s="70" t="s">
        <v>69</v>
      </c>
      <c r="L165" s="76">
        <f t="shared" si="12"/>
        <v>0</v>
      </c>
      <c r="M165" s="115" t="s">
        <v>435</v>
      </c>
      <c r="N165" s="78" t="s">
        <v>154</v>
      </c>
      <c r="O165" s="78" t="s">
        <v>72</v>
      </c>
      <c r="P165" s="79" t="s">
        <v>69</v>
      </c>
      <c r="Q165" s="58" t="s">
        <v>425</v>
      </c>
      <c r="R165" s="80" t="s">
        <v>426</v>
      </c>
      <c r="S165" s="86">
        <v>100151187</v>
      </c>
      <c r="T165" s="81" t="s">
        <v>427</v>
      </c>
      <c r="U165" s="81" t="s">
        <v>161</v>
      </c>
      <c r="V165" s="82" t="s">
        <v>428</v>
      </c>
      <c r="W165" s="78">
        <v>6017427102</v>
      </c>
      <c r="X165" s="83" t="s">
        <v>77</v>
      </c>
      <c r="Y165" s="70" t="s">
        <v>197</v>
      </c>
      <c r="Z165" s="95">
        <v>45337</v>
      </c>
      <c r="AA165" s="95">
        <v>45351</v>
      </c>
      <c r="AB165" s="95">
        <v>45365</v>
      </c>
      <c r="AC165" s="95">
        <v>45371</v>
      </c>
      <c r="AD165" s="86">
        <f t="shared" si="11"/>
        <v>14</v>
      </c>
      <c r="AE165" s="86">
        <f t="shared" si="11"/>
        <v>14</v>
      </c>
      <c r="AF165" s="86">
        <f t="shared" si="10"/>
        <v>28</v>
      </c>
      <c r="AG165" s="87" t="s">
        <v>69</v>
      </c>
      <c r="AH165" s="88" t="s">
        <v>69</v>
      </c>
      <c r="AI165" s="86" t="str">
        <f>VLOOKUP(Q165,[5]BD!H$6:K$170,4,0)</f>
        <v>13-10-00-000</v>
      </c>
    </row>
    <row r="166" spans="1:35" s="67" customFormat="1" ht="15" hidden="1" customHeight="1" x14ac:dyDescent="0.25">
      <c r="A166" s="68">
        <v>141</v>
      </c>
      <c r="B166" s="69" t="s">
        <v>436</v>
      </c>
      <c r="C166" s="70" t="s">
        <v>422</v>
      </c>
      <c r="D166" s="71" t="s">
        <v>151</v>
      </c>
      <c r="E166" s="72">
        <v>304</v>
      </c>
      <c r="F166" s="70" t="s">
        <v>66</v>
      </c>
      <c r="G166" s="73" t="s">
        <v>67</v>
      </c>
      <c r="H166" s="74">
        <v>810000000</v>
      </c>
      <c r="I166" s="74">
        <v>810000000</v>
      </c>
      <c r="J166" s="75" t="s">
        <v>68</v>
      </c>
      <c r="K166" s="70" t="s">
        <v>69</v>
      </c>
      <c r="L166" s="76">
        <f t="shared" si="12"/>
        <v>0</v>
      </c>
      <c r="M166" s="115" t="s">
        <v>437</v>
      </c>
      <c r="N166" s="78" t="s">
        <v>100</v>
      </c>
      <c r="O166" s="78" t="s">
        <v>72</v>
      </c>
      <c r="P166" s="79" t="s">
        <v>69</v>
      </c>
      <c r="Q166" s="58" t="s">
        <v>425</v>
      </c>
      <c r="R166" s="80" t="s">
        <v>426</v>
      </c>
      <c r="S166" s="86">
        <v>100151187</v>
      </c>
      <c r="T166" s="81" t="s">
        <v>427</v>
      </c>
      <c r="U166" s="81" t="s">
        <v>161</v>
      </c>
      <c r="V166" s="82" t="s">
        <v>428</v>
      </c>
      <c r="W166" s="78">
        <v>6017427102</v>
      </c>
      <c r="X166" s="83" t="s">
        <v>77</v>
      </c>
      <c r="Y166" s="70" t="s">
        <v>78</v>
      </c>
      <c r="Z166" s="95">
        <v>45317</v>
      </c>
      <c r="AA166" s="95">
        <v>45331</v>
      </c>
      <c r="AB166" s="95">
        <v>45345</v>
      </c>
      <c r="AC166" s="95">
        <v>45352</v>
      </c>
      <c r="AD166" s="86">
        <f t="shared" si="11"/>
        <v>14</v>
      </c>
      <c r="AE166" s="86">
        <f t="shared" si="11"/>
        <v>14</v>
      </c>
      <c r="AF166" s="86">
        <f t="shared" si="10"/>
        <v>28</v>
      </c>
      <c r="AG166" s="87" t="s">
        <v>69</v>
      </c>
      <c r="AH166" s="88" t="s">
        <v>69</v>
      </c>
      <c r="AI166" s="86" t="str">
        <f>VLOOKUP(Q166,[5]BD!H$6:K$170,4,0)</f>
        <v>13-10-00-000</v>
      </c>
    </row>
    <row r="167" spans="1:35" s="67" customFormat="1" ht="15" hidden="1" customHeight="1" x14ac:dyDescent="0.25">
      <c r="A167" s="68">
        <v>142</v>
      </c>
      <c r="B167" s="69">
        <v>86111604</v>
      </c>
      <c r="C167" s="70" t="s">
        <v>438</v>
      </c>
      <c r="D167" s="71" t="s">
        <v>151</v>
      </c>
      <c r="E167" s="72">
        <v>90</v>
      </c>
      <c r="F167" s="70" t="s">
        <v>66</v>
      </c>
      <c r="G167" s="73" t="s">
        <v>67</v>
      </c>
      <c r="H167" s="74">
        <v>68500000</v>
      </c>
      <c r="I167" s="74">
        <v>68500000</v>
      </c>
      <c r="J167" s="75" t="s">
        <v>68</v>
      </c>
      <c r="K167" s="70" t="s">
        <v>69</v>
      </c>
      <c r="L167" s="76">
        <f t="shared" si="12"/>
        <v>0</v>
      </c>
      <c r="M167" s="115" t="s">
        <v>439</v>
      </c>
      <c r="N167" s="78" t="s">
        <v>100</v>
      </c>
      <c r="O167" s="78" t="s">
        <v>72</v>
      </c>
      <c r="P167" s="79" t="s">
        <v>69</v>
      </c>
      <c r="Q167" s="58" t="s">
        <v>425</v>
      </c>
      <c r="R167" s="80" t="s">
        <v>426</v>
      </c>
      <c r="S167" s="86">
        <v>100151187</v>
      </c>
      <c r="T167" s="81" t="s">
        <v>427</v>
      </c>
      <c r="U167" s="81" t="s">
        <v>161</v>
      </c>
      <c r="V167" s="82" t="s">
        <v>428</v>
      </c>
      <c r="W167" s="78">
        <v>6017427102</v>
      </c>
      <c r="X167" s="83" t="s">
        <v>77</v>
      </c>
      <c r="Y167" s="70" t="s">
        <v>78</v>
      </c>
      <c r="Z167" s="95">
        <v>45317</v>
      </c>
      <c r="AA167" s="95">
        <v>45331</v>
      </c>
      <c r="AB167" s="95">
        <v>45345</v>
      </c>
      <c r="AC167" s="95">
        <v>45352</v>
      </c>
      <c r="AD167" s="86">
        <f t="shared" si="11"/>
        <v>14</v>
      </c>
      <c r="AE167" s="86">
        <f t="shared" si="11"/>
        <v>14</v>
      </c>
      <c r="AF167" s="86">
        <f t="shared" si="10"/>
        <v>28</v>
      </c>
      <c r="AG167" s="87" t="s">
        <v>69</v>
      </c>
      <c r="AH167" s="88" t="s">
        <v>69</v>
      </c>
      <c r="AI167" s="86" t="str">
        <f>VLOOKUP(Q167,[5]BD!H$6:K$170,4,0)</f>
        <v>13-10-00-000</v>
      </c>
    </row>
    <row r="168" spans="1:35" s="67" customFormat="1" ht="15" hidden="1" customHeight="1" x14ac:dyDescent="0.25">
      <c r="A168" s="68">
        <v>143</v>
      </c>
      <c r="B168" s="69">
        <v>32101617</v>
      </c>
      <c r="C168" s="70" t="s">
        <v>440</v>
      </c>
      <c r="D168" s="71" t="s">
        <v>235</v>
      </c>
      <c r="E168" s="72">
        <v>90</v>
      </c>
      <c r="F168" s="70" t="s">
        <v>164</v>
      </c>
      <c r="G168" s="73" t="s">
        <v>67</v>
      </c>
      <c r="H168" s="74">
        <v>80000000</v>
      </c>
      <c r="I168" s="74">
        <v>80000000</v>
      </c>
      <c r="J168" s="75" t="s">
        <v>68</v>
      </c>
      <c r="K168" s="70" t="s">
        <v>69</v>
      </c>
      <c r="L168" s="76">
        <f t="shared" si="12"/>
        <v>0</v>
      </c>
      <c r="M168" s="77" t="s">
        <v>441</v>
      </c>
      <c r="N168" s="78" t="s">
        <v>313</v>
      </c>
      <c r="O168" s="78" t="s">
        <v>72</v>
      </c>
      <c r="P168" s="79" t="s">
        <v>69</v>
      </c>
      <c r="Q168" s="58" t="s">
        <v>442</v>
      </c>
      <c r="R168" s="80" t="s">
        <v>426</v>
      </c>
      <c r="S168" s="86">
        <v>100151184</v>
      </c>
      <c r="T168" s="81" t="s">
        <v>443</v>
      </c>
      <c r="U168" s="81" t="s">
        <v>113</v>
      </c>
      <c r="V168" s="82" t="s">
        <v>444</v>
      </c>
      <c r="W168" s="78" t="s">
        <v>445</v>
      </c>
      <c r="X168" s="83" t="s">
        <v>77</v>
      </c>
      <c r="Y168" s="70" t="s">
        <v>81</v>
      </c>
      <c r="Z168" s="95">
        <v>45483</v>
      </c>
      <c r="AA168" s="95">
        <v>45519</v>
      </c>
      <c r="AB168" s="95">
        <v>45544</v>
      </c>
      <c r="AC168" s="95">
        <v>45544</v>
      </c>
      <c r="AD168" s="86">
        <f t="shared" si="11"/>
        <v>36</v>
      </c>
      <c r="AE168" s="86">
        <f t="shared" si="11"/>
        <v>25</v>
      </c>
      <c r="AF168" s="86">
        <f t="shared" si="10"/>
        <v>61</v>
      </c>
      <c r="AG168" s="87" t="s">
        <v>69</v>
      </c>
      <c r="AH168" s="88" t="s">
        <v>69</v>
      </c>
      <c r="AI168" s="86" t="str">
        <f>VLOOKUP(Q168,[5]BD!H$6:K$170,4,0)</f>
        <v>13-10-00-000</v>
      </c>
    </row>
    <row r="169" spans="1:35" s="67" customFormat="1" ht="15" hidden="1" customHeight="1" x14ac:dyDescent="0.25">
      <c r="A169" s="68">
        <v>144</v>
      </c>
      <c r="B169" s="69">
        <v>81112306</v>
      </c>
      <c r="C169" s="70" t="s">
        <v>446</v>
      </c>
      <c r="D169" s="71" t="s">
        <v>65</v>
      </c>
      <c r="E169" s="72">
        <v>334</v>
      </c>
      <c r="F169" s="70" t="s">
        <v>66</v>
      </c>
      <c r="G169" s="73" t="s">
        <v>67</v>
      </c>
      <c r="H169" s="74">
        <v>5300000</v>
      </c>
      <c r="I169" s="74">
        <v>5300000</v>
      </c>
      <c r="J169" s="75" t="s">
        <v>68</v>
      </c>
      <c r="K169" s="70" t="s">
        <v>69</v>
      </c>
      <c r="L169" s="76">
        <f t="shared" si="12"/>
        <v>0</v>
      </c>
      <c r="M169" s="115" t="s">
        <v>447</v>
      </c>
      <c r="N169" s="78" t="s">
        <v>100</v>
      </c>
      <c r="O169" s="78" t="s">
        <v>72</v>
      </c>
      <c r="P169" s="79" t="s">
        <v>69</v>
      </c>
      <c r="Q169" s="116" t="s">
        <v>448</v>
      </c>
      <c r="R169" s="117" t="s">
        <v>426</v>
      </c>
      <c r="S169" s="73">
        <v>100151185</v>
      </c>
      <c r="T169" s="99" t="s">
        <v>449</v>
      </c>
      <c r="U169" s="99" t="s">
        <v>113</v>
      </c>
      <c r="V169" s="100" t="s">
        <v>450</v>
      </c>
      <c r="W169" s="99">
        <v>6086334005</v>
      </c>
      <c r="X169" s="83" t="s">
        <v>77</v>
      </c>
      <c r="Y169" s="70" t="s">
        <v>83</v>
      </c>
      <c r="Z169" s="95">
        <v>45306</v>
      </c>
      <c r="AA169" s="95">
        <v>45310</v>
      </c>
      <c r="AB169" s="95">
        <v>45323</v>
      </c>
      <c r="AC169" s="95">
        <v>45328</v>
      </c>
      <c r="AD169" s="86">
        <f t="shared" si="11"/>
        <v>4</v>
      </c>
      <c r="AE169" s="86">
        <f t="shared" si="11"/>
        <v>13</v>
      </c>
      <c r="AF169" s="86">
        <f t="shared" si="10"/>
        <v>17</v>
      </c>
      <c r="AG169" s="87" t="s">
        <v>69</v>
      </c>
      <c r="AH169" s="88" t="s">
        <v>69</v>
      </c>
      <c r="AI169" s="86" t="str">
        <f>VLOOKUP(Q169,[5]BD!H$6:K$170,4,0)</f>
        <v>13-10-00-000</v>
      </c>
    </row>
    <row r="170" spans="1:35" s="67" customFormat="1" ht="15" hidden="1" customHeight="1" x14ac:dyDescent="0.25">
      <c r="A170" s="68">
        <v>145</v>
      </c>
      <c r="B170" s="69">
        <v>80141607</v>
      </c>
      <c r="C170" s="70" t="s">
        <v>451</v>
      </c>
      <c r="D170" s="71" t="s">
        <v>241</v>
      </c>
      <c r="E170" s="72">
        <v>180</v>
      </c>
      <c r="F170" s="70" t="s">
        <v>66</v>
      </c>
      <c r="G170" s="73" t="s">
        <v>67</v>
      </c>
      <c r="H170" s="74">
        <v>7608619222</v>
      </c>
      <c r="I170" s="74">
        <v>7608619222</v>
      </c>
      <c r="J170" s="75" t="s">
        <v>68</v>
      </c>
      <c r="K170" s="70" t="s">
        <v>69</v>
      </c>
      <c r="L170" s="76">
        <f t="shared" si="12"/>
        <v>0</v>
      </c>
      <c r="M170" s="115" t="s">
        <v>452</v>
      </c>
      <c r="N170" s="78" t="s">
        <v>453</v>
      </c>
      <c r="O170" s="78" t="s">
        <v>72</v>
      </c>
      <c r="P170" s="79" t="s">
        <v>69</v>
      </c>
      <c r="Q170" s="70" t="s">
        <v>454</v>
      </c>
      <c r="R170" s="117" t="s">
        <v>426</v>
      </c>
      <c r="S170" s="73">
        <v>100151186</v>
      </c>
      <c r="T170" s="99" t="s">
        <v>455</v>
      </c>
      <c r="U170" s="99" t="s">
        <v>161</v>
      </c>
      <c r="V170" s="100" t="s">
        <v>456</v>
      </c>
      <c r="W170" s="99" t="s">
        <v>457</v>
      </c>
      <c r="X170" s="83" t="s">
        <v>77</v>
      </c>
      <c r="Y170" s="70" t="s">
        <v>197</v>
      </c>
      <c r="Z170" s="95">
        <v>45320</v>
      </c>
      <c r="AA170" s="95">
        <v>45407</v>
      </c>
      <c r="AB170" s="95">
        <v>45504</v>
      </c>
      <c r="AC170" s="95">
        <v>45511</v>
      </c>
      <c r="AD170" s="86">
        <f t="shared" si="11"/>
        <v>87</v>
      </c>
      <c r="AE170" s="86">
        <f t="shared" si="11"/>
        <v>97</v>
      </c>
      <c r="AF170" s="86">
        <f t="shared" si="10"/>
        <v>184</v>
      </c>
      <c r="AG170" s="87" t="s">
        <v>69</v>
      </c>
      <c r="AH170" s="88" t="s">
        <v>69</v>
      </c>
      <c r="AI170" s="86" t="str">
        <f>VLOOKUP(Q170,[5]BD!H$6:K$170,4,0)</f>
        <v>13-10-00-000</v>
      </c>
    </row>
    <row r="171" spans="1:35" s="67" customFormat="1" ht="15" hidden="1" customHeight="1" x14ac:dyDescent="0.25">
      <c r="A171" s="68">
        <v>146</v>
      </c>
      <c r="B171" s="69" t="s">
        <v>458</v>
      </c>
      <c r="C171" s="70" t="s">
        <v>459</v>
      </c>
      <c r="D171" s="71" t="s">
        <v>156</v>
      </c>
      <c r="E171" s="72">
        <v>180</v>
      </c>
      <c r="F171" s="70" t="s">
        <v>152</v>
      </c>
      <c r="G171" s="73" t="s">
        <v>67</v>
      </c>
      <c r="H171" s="74">
        <v>936000000</v>
      </c>
      <c r="I171" s="74">
        <v>936000000</v>
      </c>
      <c r="J171" s="75" t="s">
        <v>68</v>
      </c>
      <c r="K171" s="70" t="s">
        <v>69</v>
      </c>
      <c r="L171" s="76">
        <f t="shared" si="12"/>
        <v>0</v>
      </c>
      <c r="M171" s="115" t="s">
        <v>460</v>
      </c>
      <c r="N171" s="78" t="s">
        <v>154</v>
      </c>
      <c r="O171" s="78" t="s">
        <v>72</v>
      </c>
      <c r="P171" s="79" t="s">
        <v>69</v>
      </c>
      <c r="Q171" s="70" t="s">
        <v>454</v>
      </c>
      <c r="R171" s="117" t="s">
        <v>426</v>
      </c>
      <c r="S171" s="73">
        <v>100151186</v>
      </c>
      <c r="T171" s="99" t="s">
        <v>455</v>
      </c>
      <c r="U171" s="99" t="s">
        <v>161</v>
      </c>
      <c r="V171" s="100" t="s">
        <v>456</v>
      </c>
      <c r="W171" s="99" t="s">
        <v>457</v>
      </c>
      <c r="X171" s="83" t="s">
        <v>77</v>
      </c>
      <c r="Y171" s="70" t="s">
        <v>81</v>
      </c>
      <c r="Z171" s="95">
        <v>45338</v>
      </c>
      <c r="AA171" s="95">
        <v>45366</v>
      </c>
      <c r="AB171" s="95">
        <v>45436</v>
      </c>
      <c r="AC171" s="95">
        <v>45443</v>
      </c>
      <c r="AD171" s="86">
        <f t="shared" si="11"/>
        <v>28</v>
      </c>
      <c r="AE171" s="86">
        <f t="shared" si="11"/>
        <v>70</v>
      </c>
      <c r="AF171" s="86">
        <f t="shared" si="10"/>
        <v>98</v>
      </c>
      <c r="AG171" s="87" t="s">
        <v>69</v>
      </c>
      <c r="AH171" s="88" t="s">
        <v>69</v>
      </c>
      <c r="AI171" s="86" t="str">
        <f>VLOOKUP(Q171,[5]BD!H$6:K$170,4,0)</f>
        <v>13-10-00-000</v>
      </c>
    </row>
    <row r="172" spans="1:35" s="67" customFormat="1" ht="15" hidden="1" customHeight="1" x14ac:dyDescent="0.25">
      <c r="A172" s="68">
        <v>147</v>
      </c>
      <c r="B172" s="69" t="s">
        <v>461</v>
      </c>
      <c r="C172" s="70" t="s">
        <v>462</v>
      </c>
      <c r="D172" s="71" t="s">
        <v>156</v>
      </c>
      <c r="E172" s="72">
        <v>180</v>
      </c>
      <c r="F172" s="70" t="s">
        <v>152</v>
      </c>
      <c r="G172" s="73" t="s">
        <v>67</v>
      </c>
      <c r="H172" s="74">
        <v>75000000</v>
      </c>
      <c r="I172" s="74">
        <v>75000000</v>
      </c>
      <c r="J172" s="75" t="s">
        <v>68</v>
      </c>
      <c r="K172" s="70" t="s">
        <v>69</v>
      </c>
      <c r="L172" s="76">
        <f t="shared" si="12"/>
        <v>0</v>
      </c>
      <c r="M172" s="115" t="s">
        <v>463</v>
      </c>
      <c r="N172" s="78" t="s">
        <v>154</v>
      </c>
      <c r="O172" s="78" t="s">
        <v>72</v>
      </c>
      <c r="P172" s="79" t="s">
        <v>69</v>
      </c>
      <c r="Q172" s="70" t="s">
        <v>454</v>
      </c>
      <c r="R172" s="117" t="s">
        <v>426</v>
      </c>
      <c r="S172" s="73">
        <v>100151186</v>
      </c>
      <c r="T172" s="99" t="s">
        <v>455</v>
      </c>
      <c r="U172" s="99" t="s">
        <v>161</v>
      </c>
      <c r="V172" s="100" t="s">
        <v>456</v>
      </c>
      <c r="W172" s="99" t="s">
        <v>457</v>
      </c>
      <c r="X172" s="83" t="s">
        <v>77</v>
      </c>
      <c r="Y172" s="70" t="s">
        <v>78</v>
      </c>
      <c r="Z172" s="95">
        <v>45367</v>
      </c>
      <c r="AA172" s="95">
        <v>45388</v>
      </c>
      <c r="AB172" s="95">
        <v>45443</v>
      </c>
      <c r="AC172" s="95">
        <v>45471</v>
      </c>
      <c r="AD172" s="86">
        <f t="shared" si="11"/>
        <v>21</v>
      </c>
      <c r="AE172" s="86">
        <f t="shared" si="11"/>
        <v>55</v>
      </c>
      <c r="AF172" s="86">
        <f t="shared" si="10"/>
        <v>76</v>
      </c>
      <c r="AG172" s="87" t="s">
        <v>69</v>
      </c>
      <c r="AH172" s="88" t="s">
        <v>69</v>
      </c>
      <c r="AI172" s="86" t="str">
        <f>VLOOKUP(Q172,[5]BD!H$6:K$170,4,0)</f>
        <v>13-10-00-000</v>
      </c>
    </row>
    <row r="173" spans="1:35" s="67" customFormat="1" ht="15" hidden="1" customHeight="1" x14ac:dyDescent="0.25">
      <c r="A173" s="68">
        <v>148</v>
      </c>
      <c r="B173" s="69" t="s">
        <v>464</v>
      </c>
      <c r="C173" s="70" t="s">
        <v>465</v>
      </c>
      <c r="D173" s="71" t="s">
        <v>156</v>
      </c>
      <c r="E173" s="72">
        <v>240</v>
      </c>
      <c r="F173" s="70" t="s">
        <v>157</v>
      </c>
      <c r="G173" s="73" t="s">
        <v>67</v>
      </c>
      <c r="H173" s="74">
        <v>1698000000</v>
      </c>
      <c r="I173" s="74">
        <v>1698000000</v>
      </c>
      <c r="J173" s="75" t="s">
        <v>68</v>
      </c>
      <c r="K173" s="70" t="s">
        <v>69</v>
      </c>
      <c r="L173" s="76">
        <f t="shared" si="12"/>
        <v>0</v>
      </c>
      <c r="M173" s="115" t="s">
        <v>466</v>
      </c>
      <c r="N173" s="78" t="s">
        <v>453</v>
      </c>
      <c r="O173" s="78" t="s">
        <v>72</v>
      </c>
      <c r="P173" s="79" t="s">
        <v>69</v>
      </c>
      <c r="Q173" s="70" t="s">
        <v>454</v>
      </c>
      <c r="R173" s="117" t="s">
        <v>426</v>
      </c>
      <c r="S173" s="73">
        <v>100151186</v>
      </c>
      <c r="T173" s="99" t="s">
        <v>455</v>
      </c>
      <c r="U173" s="99" t="s">
        <v>161</v>
      </c>
      <c r="V173" s="100" t="s">
        <v>456</v>
      </c>
      <c r="W173" s="99" t="s">
        <v>457</v>
      </c>
      <c r="X173" s="83" t="s">
        <v>77</v>
      </c>
      <c r="Y173" s="70" t="s">
        <v>78</v>
      </c>
      <c r="Z173" s="95">
        <v>45317</v>
      </c>
      <c r="AA173" s="95">
        <v>45352</v>
      </c>
      <c r="AB173" s="95">
        <v>45387</v>
      </c>
      <c r="AC173" s="95">
        <v>45394</v>
      </c>
      <c r="AD173" s="86">
        <f t="shared" si="11"/>
        <v>35</v>
      </c>
      <c r="AE173" s="86">
        <f t="shared" si="11"/>
        <v>35</v>
      </c>
      <c r="AF173" s="86">
        <f t="shared" si="10"/>
        <v>70</v>
      </c>
      <c r="AG173" s="87" t="s">
        <v>69</v>
      </c>
      <c r="AH173" s="88" t="s">
        <v>69</v>
      </c>
      <c r="AI173" s="86" t="str">
        <f>VLOOKUP(Q173,[5]BD!H$6:K$170,4,0)</f>
        <v>13-10-00-000</v>
      </c>
    </row>
    <row r="174" spans="1:35" s="67" customFormat="1" ht="15" hidden="1" customHeight="1" x14ac:dyDescent="0.25">
      <c r="A174" s="68">
        <v>149</v>
      </c>
      <c r="B174" s="69">
        <v>46181500</v>
      </c>
      <c r="C174" s="70" t="s">
        <v>467</v>
      </c>
      <c r="D174" s="71" t="s">
        <v>241</v>
      </c>
      <c r="E174" s="72">
        <v>180</v>
      </c>
      <c r="F174" s="70" t="s">
        <v>152</v>
      </c>
      <c r="G174" s="73" t="s">
        <v>67</v>
      </c>
      <c r="H174" s="74">
        <v>858000000</v>
      </c>
      <c r="I174" s="74">
        <v>858000000</v>
      </c>
      <c r="J174" s="75" t="s">
        <v>68</v>
      </c>
      <c r="K174" s="70" t="s">
        <v>69</v>
      </c>
      <c r="L174" s="76">
        <f t="shared" si="12"/>
        <v>0</v>
      </c>
      <c r="M174" s="115" t="s">
        <v>468</v>
      </c>
      <c r="N174" s="78" t="s">
        <v>154</v>
      </c>
      <c r="O174" s="78" t="s">
        <v>72</v>
      </c>
      <c r="P174" s="79" t="s">
        <v>69</v>
      </c>
      <c r="Q174" s="70" t="s">
        <v>454</v>
      </c>
      <c r="R174" s="117" t="s">
        <v>426</v>
      </c>
      <c r="S174" s="73">
        <v>100151186</v>
      </c>
      <c r="T174" s="99" t="s">
        <v>455</v>
      </c>
      <c r="U174" s="99" t="s">
        <v>161</v>
      </c>
      <c r="V174" s="100" t="s">
        <v>456</v>
      </c>
      <c r="W174" s="99" t="s">
        <v>457</v>
      </c>
      <c r="X174" s="83" t="s">
        <v>77</v>
      </c>
      <c r="Y174" s="70" t="s">
        <v>197</v>
      </c>
      <c r="Z174" s="95">
        <v>45320</v>
      </c>
      <c r="AA174" s="95">
        <v>45407</v>
      </c>
      <c r="AB174" s="95">
        <v>45504</v>
      </c>
      <c r="AC174" s="95">
        <v>45511</v>
      </c>
      <c r="AD174" s="86">
        <f t="shared" si="11"/>
        <v>87</v>
      </c>
      <c r="AE174" s="86">
        <f t="shared" si="11"/>
        <v>97</v>
      </c>
      <c r="AF174" s="86">
        <f t="shared" si="10"/>
        <v>184</v>
      </c>
      <c r="AG174" s="87" t="s">
        <v>69</v>
      </c>
      <c r="AH174" s="88" t="s">
        <v>69</v>
      </c>
      <c r="AI174" s="86" t="str">
        <f>VLOOKUP(Q174,[5]BD!H$6:K$170,4,0)</f>
        <v>13-10-00-000</v>
      </c>
    </row>
    <row r="175" spans="1:35" s="67" customFormat="1" ht="15" hidden="1" customHeight="1" x14ac:dyDescent="0.25">
      <c r="A175" s="68">
        <v>150</v>
      </c>
      <c r="B175" s="69" t="s">
        <v>469</v>
      </c>
      <c r="C175" s="70" t="s">
        <v>470</v>
      </c>
      <c r="D175" s="71" t="s">
        <v>241</v>
      </c>
      <c r="E175" s="72">
        <v>60</v>
      </c>
      <c r="F175" s="70" t="s">
        <v>220</v>
      </c>
      <c r="G175" s="73" t="s">
        <v>67</v>
      </c>
      <c r="H175" s="74">
        <v>536000000</v>
      </c>
      <c r="I175" s="74">
        <v>536000000</v>
      </c>
      <c r="J175" s="75" t="s">
        <v>68</v>
      </c>
      <c r="K175" s="70" t="s">
        <v>69</v>
      </c>
      <c r="L175" s="76">
        <f t="shared" si="12"/>
        <v>0</v>
      </c>
      <c r="M175" s="115" t="s">
        <v>471</v>
      </c>
      <c r="N175" s="78" t="s">
        <v>453</v>
      </c>
      <c r="O175" s="78" t="s">
        <v>72</v>
      </c>
      <c r="P175" s="79" t="s">
        <v>69</v>
      </c>
      <c r="Q175" s="70" t="s">
        <v>454</v>
      </c>
      <c r="R175" s="117" t="s">
        <v>426</v>
      </c>
      <c r="S175" s="73">
        <v>100151186</v>
      </c>
      <c r="T175" s="99" t="s">
        <v>455</v>
      </c>
      <c r="U175" s="99" t="s">
        <v>161</v>
      </c>
      <c r="V175" s="100" t="s">
        <v>456</v>
      </c>
      <c r="W175" s="99" t="s">
        <v>457</v>
      </c>
      <c r="X175" s="83" t="s">
        <v>77</v>
      </c>
      <c r="Y175" s="70" t="s">
        <v>81</v>
      </c>
      <c r="Z175" s="95">
        <v>45401</v>
      </c>
      <c r="AA175" s="95">
        <v>45421</v>
      </c>
      <c r="AB175" s="95">
        <v>45435</v>
      </c>
      <c r="AC175" s="95">
        <v>45442</v>
      </c>
      <c r="AD175" s="86">
        <f t="shared" si="11"/>
        <v>20</v>
      </c>
      <c r="AE175" s="86">
        <f t="shared" si="11"/>
        <v>14</v>
      </c>
      <c r="AF175" s="86">
        <f t="shared" si="10"/>
        <v>34</v>
      </c>
      <c r="AG175" s="87" t="s">
        <v>69</v>
      </c>
      <c r="AH175" s="88" t="s">
        <v>69</v>
      </c>
      <c r="AI175" s="86" t="str">
        <f>VLOOKUP(Q175,[5]BD!H$6:K$170,4,0)</f>
        <v>13-10-00-000</v>
      </c>
    </row>
    <row r="176" spans="1:35" s="67" customFormat="1" ht="15" hidden="1" customHeight="1" x14ac:dyDescent="0.25">
      <c r="A176" s="68">
        <v>151</v>
      </c>
      <c r="B176" s="69" t="s">
        <v>472</v>
      </c>
      <c r="C176" s="70" t="s">
        <v>473</v>
      </c>
      <c r="D176" s="71" t="s">
        <v>98</v>
      </c>
      <c r="E176" s="72">
        <v>180</v>
      </c>
      <c r="F176" s="70" t="s">
        <v>157</v>
      </c>
      <c r="G176" s="73" t="s">
        <v>67</v>
      </c>
      <c r="H176" s="74">
        <v>1563000000</v>
      </c>
      <c r="I176" s="74">
        <v>1563000000</v>
      </c>
      <c r="J176" s="75" t="s">
        <v>68</v>
      </c>
      <c r="K176" s="70" t="s">
        <v>69</v>
      </c>
      <c r="L176" s="76">
        <f t="shared" si="12"/>
        <v>0</v>
      </c>
      <c r="M176" s="115" t="s">
        <v>474</v>
      </c>
      <c r="N176" s="78" t="s">
        <v>154</v>
      </c>
      <c r="O176" s="78" t="s">
        <v>72</v>
      </c>
      <c r="P176" s="79" t="s">
        <v>69</v>
      </c>
      <c r="Q176" s="70" t="s">
        <v>454</v>
      </c>
      <c r="R176" s="117" t="s">
        <v>426</v>
      </c>
      <c r="S176" s="73">
        <v>100151186</v>
      </c>
      <c r="T176" s="99" t="s">
        <v>455</v>
      </c>
      <c r="U176" s="99" t="s">
        <v>161</v>
      </c>
      <c r="V176" s="100" t="s">
        <v>456</v>
      </c>
      <c r="W176" s="99" t="s">
        <v>457</v>
      </c>
      <c r="X176" s="83" t="s">
        <v>77</v>
      </c>
      <c r="Y176" s="70" t="s">
        <v>197</v>
      </c>
      <c r="Z176" s="95">
        <v>45320</v>
      </c>
      <c r="AA176" s="95">
        <v>45407</v>
      </c>
      <c r="AB176" s="95">
        <v>45504</v>
      </c>
      <c r="AC176" s="95">
        <v>45511</v>
      </c>
      <c r="AD176" s="86">
        <f t="shared" si="11"/>
        <v>87</v>
      </c>
      <c r="AE176" s="86">
        <f t="shared" si="11"/>
        <v>97</v>
      </c>
      <c r="AF176" s="86">
        <f t="shared" si="10"/>
        <v>184</v>
      </c>
      <c r="AG176" s="87" t="s">
        <v>69</v>
      </c>
      <c r="AH176" s="88" t="s">
        <v>69</v>
      </c>
      <c r="AI176" s="86" t="str">
        <f>VLOOKUP(Q176,[5]BD!H$6:K$170,4,0)</f>
        <v>13-10-00-000</v>
      </c>
    </row>
    <row r="177" spans="1:35" s="67" customFormat="1" ht="15" hidden="1" customHeight="1" x14ac:dyDescent="0.25">
      <c r="A177" s="68">
        <v>152</v>
      </c>
      <c r="B177" s="69">
        <v>85121700</v>
      </c>
      <c r="C177" s="70" t="s">
        <v>475</v>
      </c>
      <c r="D177" s="71" t="s">
        <v>156</v>
      </c>
      <c r="E177" s="72">
        <v>240</v>
      </c>
      <c r="F177" s="70" t="s">
        <v>66</v>
      </c>
      <c r="G177" s="73" t="s">
        <v>67</v>
      </c>
      <c r="H177" s="74">
        <v>107000000</v>
      </c>
      <c r="I177" s="74">
        <v>107000000</v>
      </c>
      <c r="J177" s="75" t="s">
        <v>68</v>
      </c>
      <c r="K177" s="70" t="s">
        <v>69</v>
      </c>
      <c r="L177" s="76">
        <f t="shared" si="12"/>
        <v>0</v>
      </c>
      <c r="M177" s="115" t="s">
        <v>476</v>
      </c>
      <c r="N177" s="78" t="s">
        <v>453</v>
      </c>
      <c r="O177" s="78" t="s">
        <v>72</v>
      </c>
      <c r="P177" s="79" t="s">
        <v>69</v>
      </c>
      <c r="Q177" s="70" t="s">
        <v>454</v>
      </c>
      <c r="R177" s="117" t="s">
        <v>426</v>
      </c>
      <c r="S177" s="73">
        <v>100151186</v>
      </c>
      <c r="T177" s="99" t="s">
        <v>455</v>
      </c>
      <c r="U177" s="99" t="s">
        <v>161</v>
      </c>
      <c r="V177" s="100" t="s">
        <v>456</v>
      </c>
      <c r="W177" s="99" t="s">
        <v>457</v>
      </c>
      <c r="X177" s="83" t="s">
        <v>77</v>
      </c>
      <c r="Y177" s="70" t="s">
        <v>78</v>
      </c>
      <c r="Z177" s="95">
        <v>45295</v>
      </c>
      <c r="AA177" s="95">
        <v>45301</v>
      </c>
      <c r="AB177" s="95">
        <v>45315</v>
      </c>
      <c r="AC177" s="95">
        <v>45322</v>
      </c>
      <c r="AD177" s="86">
        <f t="shared" si="11"/>
        <v>6</v>
      </c>
      <c r="AE177" s="86">
        <f t="shared" si="11"/>
        <v>14</v>
      </c>
      <c r="AF177" s="86">
        <f t="shared" si="10"/>
        <v>20</v>
      </c>
      <c r="AG177" s="87" t="s">
        <v>69</v>
      </c>
      <c r="AH177" s="88" t="s">
        <v>69</v>
      </c>
      <c r="AI177" s="86" t="str">
        <f>VLOOKUP(Q177,[5]BD!H$6:K$170,4,0)</f>
        <v>13-10-00-000</v>
      </c>
    </row>
    <row r="178" spans="1:35" s="67" customFormat="1" ht="15" hidden="1" customHeight="1" x14ac:dyDescent="0.25">
      <c r="A178" s="68">
        <v>153</v>
      </c>
      <c r="B178" s="69">
        <v>85121700</v>
      </c>
      <c r="C178" s="70" t="s">
        <v>475</v>
      </c>
      <c r="D178" s="71" t="s">
        <v>156</v>
      </c>
      <c r="E178" s="72">
        <v>240</v>
      </c>
      <c r="F178" s="70" t="s">
        <v>157</v>
      </c>
      <c r="G178" s="73" t="s">
        <v>67</v>
      </c>
      <c r="H178" s="74">
        <v>154000000</v>
      </c>
      <c r="I178" s="74">
        <v>154000000</v>
      </c>
      <c r="J178" s="75" t="s">
        <v>68</v>
      </c>
      <c r="K178" s="70" t="s">
        <v>69</v>
      </c>
      <c r="L178" s="76">
        <f t="shared" si="12"/>
        <v>0</v>
      </c>
      <c r="M178" s="115" t="s">
        <v>477</v>
      </c>
      <c r="N178" s="78" t="s">
        <v>71</v>
      </c>
      <c r="O178" s="78" t="s">
        <v>72</v>
      </c>
      <c r="P178" s="79" t="s">
        <v>69</v>
      </c>
      <c r="Q178" s="70" t="s">
        <v>454</v>
      </c>
      <c r="R178" s="117" t="s">
        <v>426</v>
      </c>
      <c r="S178" s="73">
        <v>100151186</v>
      </c>
      <c r="T178" s="99" t="s">
        <v>455</v>
      </c>
      <c r="U178" s="99" t="s">
        <v>161</v>
      </c>
      <c r="V178" s="100" t="s">
        <v>456</v>
      </c>
      <c r="W178" s="99" t="s">
        <v>457</v>
      </c>
      <c r="X178" s="83" t="s">
        <v>77</v>
      </c>
      <c r="Y178" s="70" t="s">
        <v>78</v>
      </c>
      <c r="Z178" s="95">
        <v>45295</v>
      </c>
      <c r="AA178" s="95">
        <v>45301</v>
      </c>
      <c r="AB178" s="95">
        <v>45315</v>
      </c>
      <c r="AC178" s="95">
        <v>45322</v>
      </c>
      <c r="AD178" s="86">
        <f t="shared" si="11"/>
        <v>6</v>
      </c>
      <c r="AE178" s="86">
        <f t="shared" si="11"/>
        <v>14</v>
      </c>
      <c r="AF178" s="86">
        <f t="shared" si="10"/>
        <v>20</v>
      </c>
      <c r="AG178" s="87" t="s">
        <v>69</v>
      </c>
      <c r="AH178" s="88" t="s">
        <v>69</v>
      </c>
      <c r="AI178" s="86" t="str">
        <f>VLOOKUP(Q178,[5]BD!H$6:K$170,4,0)</f>
        <v>13-10-00-000</v>
      </c>
    </row>
    <row r="179" spans="1:35" s="67" customFormat="1" ht="15" hidden="1" customHeight="1" x14ac:dyDescent="0.25">
      <c r="A179" s="68">
        <v>154</v>
      </c>
      <c r="B179" s="69">
        <v>85121700</v>
      </c>
      <c r="C179" s="70" t="s">
        <v>475</v>
      </c>
      <c r="D179" s="71" t="s">
        <v>98</v>
      </c>
      <c r="E179" s="72">
        <v>180</v>
      </c>
      <c r="F179" s="70" t="s">
        <v>157</v>
      </c>
      <c r="G179" s="73" t="s">
        <v>67</v>
      </c>
      <c r="H179" s="74">
        <v>493000000</v>
      </c>
      <c r="I179" s="74">
        <v>493000000</v>
      </c>
      <c r="J179" s="75" t="s">
        <v>68</v>
      </c>
      <c r="K179" s="70" t="s">
        <v>69</v>
      </c>
      <c r="L179" s="76">
        <f t="shared" si="12"/>
        <v>0</v>
      </c>
      <c r="M179" s="115" t="s">
        <v>478</v>
      </c>
      <c r="N179" s="78" t="s">
        <v>154</v>
      </c>
      <c r="O179" s="78" t="s">
        <v>72</v>
      </c>
      <c r="P179" s="79" t="s">
        <v>69</v>
      </c>
      <c r="Q179" s="70" t="s">
        <v>454</v>
      </c>
      <c r="R179" s="117" t="s">
        <v>426</v>
      </c>
      <c r="S179" s="73">
        <v>100151186</v>
      </c>
      <c r="T179" s="99" t="s">
        <v>455</v>
      </c>
      <c r="U179" s="99" t="s">
        <v>161</v>
      </c>
      <c r="V179" s="100" t="s">
        <v>456</v>
      </c>
      <c r="W179" s="99" t="s">
        <v>457</v>
      </c>
      <c r="X179" s="83" t="s">
        <v>77</v>
      </c>
      <c r="Y179" s="70" t="s">
        <v>78</v>
      </c>
      <c r="Z179" s="95">
        <v>45320</v>
      </c>
      <c r="AA179" s="95">
        <v>45407</v>
      </c>
      <c r="AB179" s="95">
        <v>45504</v>
      </c>
      <c r="AC179" s="95">
        <v>45511</v>
      </c>
      <c r="AD179" s="86">
        <f t="shared" si="11"/>
        <v>87</v>
      </c>
      <c r="AE179" s="86">
        <f t="shared" si="11"/>
        <v>97</v>
      </c>
      <c r="AF179" s="86">
        <f t="shared" si="10"/>
        <v>184</v>
      </c>
      <c r="AG179" s="87" t="s">
        <v>69</v>
      </c>
      <c r="AH179" s="88" t="s">
        <v>69</v>
      </c>
      <c r="AI179" s="86" t="str">
        <f>VLOOKUP(Q179,[5]BD!H$6:K$170,4,0)</f>
        <v>13-10-00-000</v>
      </c>
    </row>
    <row r="180" spans="1:35" s="67" customFormat="1" ht="15" hidden="1" customHeight="1" x14ac:dyDescent="0.25">
      <c r="A180" s="68">
        <v>155</v>
      </c>
      <c r="B180" s="69">
        <v>55121704</v>
      </c>
      <c r="C180" s="70" t="s">
        <v>479</v>
      </c>
      <c r="D180" s="71" t="s">
        <v>98</v>
      </c>
      <c r="E180" s="72">
        <v>180</v>
      </c>
      <c r="F180" s="70" t="s">
        <v>157</v>
      </c>
      <c r="G180" s="73" t="s">
        <v>67</v>
      </c>
      <c r="H180" s="74">
        <v>139000000</v>
      </c>
      <c r="I180" s="74">
        <v>139000000</v>
      </c>
      <c r="J180" s="75" t="s">
        <v>68</v>
      </c>
      <c r="K180" s="70" t="s">
        <v>69</v>
      </c>
      <c r="L180" s="76">
        <f t="shared" si="12"/>
        <v>0</v>
      </c>
      <c r="M180" s="115" t="s">
        <v>480</v>
      </c>
      <c r="N180" s="78" t="s">
        <v>154</v>
      </c>
      <c r="O180" s="78" t="s">
        <v>72</v>
      </c>
      <c r="P180" s="79" t="s">
        <v>69</v>
      </c>
      <c r="Q180" s="70" t="s">
        <v>454</v>
      </c>
      <c r="R180" s="117" t="s">
        <v>426</v>
      </c>
      <c r="S180" s="73">
        <v>100151186</v>
      </c>
      <c r="T180" s="99" t="s">
        <v>455</v>
      </c>
      <c r="U180" s="99" t="s">
        <v>161</v>
      </c>
      <c r="V180" s="100" t="s">
        <v>456</v>
      </c>
      <c r="W180" s="99" t="s">
        <v>457</v>
      </c>
      <c r="X180" s="83" t="s">
        <v>77</v>
      </c>
      <c r="Y180" s="70" t="s">
        <v>78</v>
      </c>
      <c r="Z180" s="95">
        <v>45295</v>
      </c>
      <c r="AA180" s="95">
        <v>45301</v>
      </c>
      <c r="AB180" s="95">
        <v>45315</v>
      </c>
      <c r="AC180" s="95">
        <v>45322</v>
      </c>
      <c r="AD180" s="86">
        <f t="shared" si="11"/>
        <v>6</v>
      </c>
      <c r="AE180" s="86">
        <f t="shared" si="11"/>
        <v>14</v>
      </c>
      <c r="AF180" s="86">
        <f t="shared" si="10"/>
        <v>20</v>
      </c>
      <c r="AG180" s="87" t="s">
        <v>69</v>
      </c>
      <c r="AH180" s="88" t="s">
        <v>69</v>
      </c>
      <c r="AI180" s="86" t="str">
        <f>VLOOKUP(Q180,[5]BD!H$6:K$170,4,0)</f>
        <v>13-10-00-000</v>
      </c>
    </row>
    <row r="181" spans="1:35" s="67" customFormat="1" ht="15" hidden="1" customHeight="1" x14ac:dyDescent="0.25">
      <c r="A181" s="68">
        <v>156</v>
      </c>
      <c r="B181" s="69">
        <v>80111703</v>
      </c>
      <c r="C181" s="70" t="s">
        <v>481</v>
      </c>
      <c r="D181" s="71" t="s">
        <v>65</v>
      </c>
      <c r="E181" s="72">
        <v>300</v>
      </c>
      <c r="F181" s="70" t="s">
        <v>66</v>
      </c>
      <c r="G181" s="73" t="s">
        <v>67</v>
      </c>
      <c r="H181" s="74">
        <v>228000000</v>
      </c>
      <c r="I181" s="74">
        <v>228000000</v>
      </c>
      <c r="J181" s="75" t="s">
        <v>68</v>
      </c>
      <c r="K181" s="70" t="s">
        <v>69</v>
      </c>
      <c r="L181" s="76">
        <f t="shared" si="12"/>
        <v>0</v>
      </c>
      <c r="M181" s="115" t="s">
        <v>482</v>
      </c>
      <c r="N181" s="78" t="s">
        <v>71</v>
      </c>
      <c r="O181" s="78" t="s">
        <v>72</v>
      </c>
      <c r="P181" s="79" t="s">
        <v>69</v>
      </c>
      <c r="Q181" s="70" t="s">
        <v>454</v>
      </c>
      <c r="R181" s="117" t="s">
        <v>426</v>
      </c>
      <c r="S181" s="73">
        <v>100151186</v>
      </c>
      <c r="T181" s="99" t="s">
        <v>455</v>
      </c>
      <c r="U181" s="99" t="s">
        <v>161</v>
      </c>
      <c r="V181" s="100" t="s">
        <v>456</v>
      </c>
      <c r="W181" s="99" t="s">
        <v>457</v>
      </c>
      <c r="X181" s="83" t="s">
        <v>77</v>
      </c>
      <c r="Y181" s="70" t="s">
        <v>81</v>
      </c>
      <c r="Z181" s="95">
        <v>45295</v>
      </c>
      <c r="AA181" s="95">
        <v>45301</v>
      </c>
      <c r="AB181" s="95">
        <v>45315</v>
      </c>
      <c r="AC181" s="95">
        <v>45322</v>
      </c>
      <c r="AD181" s="86">
        <f t="shared" si="11"/>
        <v>6</v>
      </c>
      <c r="AE181" s="86">
        <f t="shared" si="11"/>
        <v>14</v>
      </c>
      <c r="AF181" s="86">
        <f t="shared" si="10"/>
        <v>20</v>
      </c>
      <c r="AG181" s="87" t="s">
        <v>69</v>
      </c>
      <c r="AH181" s="88" t="s">
        <v>69</v>
      </c>
      <c r="AI181" s="86" t="str">
        <f>VLOOKUP(Q181,[5]BD!H$6:K$170,4,0)</f>
        <v>13-10-00-000</v>
      </c>
    </row>
    <row r="182" spans="1:35" s="67" customFormat="1" ht="15" hidden="1" customHeight="1" x14ac:dyDescent="0.25">
      <c r="A182" s="68">
        <v>157</v>
      </c>
      <c r="B182" s="69" t="s">
        <v>483</v>
      </c>
      <c r="C182" s="70" t="s">
        <v>484</v>
      </c>
      <c r="D182" s="71" t="s">
        <v>241</v>
      </c>
      <c r="E182" s="72">
        <v>210</v>
      </c>
      <c r="F182" s="70" t="s">
        <v>164</v>
      </c>
      <c r="G182" s="73" t="s">
        <v>67</v>
      </c>
      <c r="H182" s="74">
        <v>100000000</v>
      </c>
      <c r="I182" s="118">
        <v>100000000</v>
      </c>
      <c r="J182" s="75" t="s">
        <v>68</v>
      </c>
      <c r="K182" s="70" t="s">
        <v>69</v>
      </c>
      <c r="L182" s="76">
        <f t="shared" si="12"/>
        <v>0</v>
      </c>
      <c r="M182" s="77" t="s">
        <v>485</v>
      </c>
      <c r="N182" s="78" t="s">
        <v>100</v>
      </c>
      <c r="O182" s="78" t="s">
        <v>72</v>
      </c>
      <c r="P182" s="79" t="s">
        <v>69</v>
      </c>
      <c r="Q182" s="58" t="s">
        <v>486</v>
      </c>
      <c r="R182" s="117" t="s">
        <v>426</v>
      </c>
      <c r="S182" s="86">
        <v>100151190</v>
      </c>
      <c r="T182" s="81" t="s">
        <v>487</v>
      </c>
      <c r="U182" s="81" t="s">
        <v>161</v>
      </c>
      <c r="V182" s="82" t="s">
        <v>488</v>
      </c>
      <c r="W182" s="78" t="s">
        <v>489</v>
      </c>
      <c r="X182" s="83" t="s">
        <v>77</v>
      </c>
      <c r="Y182" s="70" t="s">
        <v>78</v>
      </c>
      <c r="Z182" s="95">
        <v>45355</v>
      </c>
      <c r="AA182" s="95">
        <v>45414</v>
      </c>
      <c r="AB182" s="95">
        <v>45435</v>
      </c>
      <c r="AC182" s="95">
        <v>45442</v>
      </c>
      <c r="AD182" s="86">
        <f t="shared" si="11"/>
        <v>59</v>
      </c>
      <c r="AE182" s="86">
        <f t="shared" si="11"/>
        <v>21</v>
      </c>
      <c r="AF182" s="86">
        <f t="shared" si="10"/>
        <v>80</v>
      </c>
      <c r="AG182" s="87" t="s">
        <v>69</v>
      </c>
      <c r="AH182" s="88" t="s">
        <v>69</v>
      </c>
      <c r="AI182" s="86" t="str">
        <f>VLOOKUP(Q182,[5]BD!H$6:K$170,4,0)</f>
        <v>13-10-00-000</v>
      </c>
    </row>
    <row r="183" spans="1:35" s="67" customFormat="1" ht="15" hidden="1" customHeight="1" x14ac:dyDescent="0.25">
      <c r="A183" s="68">
        <v>158</v>
      </c>
      <c r="B183" s="69" t="s">
        <v>490</v>
      </c>
      <c r="C183" s="70" t="s">
        <v>491</v>
      </c>
      <c r="D183" s="71" t="s">
        <v>167</v>
      </c>
      <c r="E183" s="72">
        <v>180</v>
      </c>
      <c r="F183" s="70" t="s">
        <v>164</v>
      </c>
      <c r="G183" s="73" t="s">
        <v>67</v>
      </c>
      <c r="H183" s="74">
        <v>64000000</v>
      </c>
      <c r="I183" s="118">
        <v>64000000</v>
      </c>
      <c r="J183" s="75" t="s">
        <v>68</v>
      </c>
      <c r="K183" s="70" t="s">
        <v>69</v>
      </c>
      <c r="L183" s="76">
        <f t="shared" si="12"/>
        <v>0</v>
      </c>
      <c r="M183" s="77" t="s">
        <v>492</v>
      </c>
      <c r="N183" s="78" t="s">
        <v>100</v>
      </c>
      <c r="O183" s="78" t="s">
        <v>72</v>
      </c>
      <c r="P183" s="79" t="s">
        <v>69</v>
      </c>
      <c r="Q183" s="58" t="s">
        <v>486</v>
      </c>
      <c r="R183" s="80" t="s">
        <v>426</v>
      </c>
      <c r="S183" s="86">
        <v>100151190</v>
      </c>
      <c r="T183" s="81" t="s">
        <v>487</v>
      </c>
      <c r="U183" s="81" t="s">
        <v>161</v>
      </c>
      <c r="V183" s="82" t="s">
        <v>488</v>
      </c>
      <c r="W183" s="78" t="s">
        <v>489</v>
      </c>
      <c r="X183" s="83" t="s">
        <v>77</v>
      </c>
      <c r="Y183" s="70" t="s">
        <v>81</v>
      </c>
      <c r="Z183" s="95">
        <v>45362</v>
      </c>
      <c r="AA183" s="95">
        <v>45390</v>
      </c>
      <c r="AB183" s="95">
        <v>45411</v>
      </c>
      <c r="AC183" s="95">
        <v>45418</v>
      </c>
      <c r="AD183" s="86">
        <f t="shared" si="11"/>
        <v>28</v>
      </c>
      <c r="AE183" s="86">
        <f t="shared" si="11"/>
        <v>21</v>
      </c>
      <c r="AF183" s="86">
        <f t="shared" si="10"/>
        <v>49</v>
      </c>
      <c r="AG183" s="87" t="s">
        <v>69</v>
      </c>
      <c r="AH183" s="88" t="s">
        <v>69</v>
      </c>
      <c r="AI183" s="86" t="str">
        <f>VLOOKUP(Q183,[5]BD!H$6:K$170,4,0)</f>
        <v>13-10-00-000</v>
      </c>
    </row>
    <row r="184" spans="1:35" s="67" customFormat="1" ht="15" hidden="1" customHeight="1" x14ac:dyDescent="0.25">
      <c r="A184" s="68">
        <v>159</v>
      </c>
      <c r="B184" s="69">
        <v>72101506</v>
      </c>
      <c r="C184" s="70" t="s">
        <v>493</v>
      </c>
      <c r="D184" s="71" t="s">
        <v>151</v>
      </c>
      <c r="E184" s="72">
        <v>300</v>
      </c>
      <c r="F184" s="70" t="s">
        <v>66</v>
      </c>
      <c r="G184" s="73" t="s">
        <v>67</v>
      </c>
      <c r="H184" s="74">
        <v>95000000</v>
      </c>
      <c r="I184" s="118">
        <v>95000000</v>
      </c>
      <c r="J184" s="75" t="s">
        <v>68</v>
      </c>
      <c r="K184" s="70" t="s">
        <v>69</v>
      </c>
      <c r="L184" s="76">
        <f t="shared" si="12"/>
        <v>0</v>
      </c>
      <c r="M184" s="77" t="s">
        <v>494</v>
      </c>
      <c r="N184" s="78" t="s">
        <v>100</v>
      </c>
      <c r="O184" s="78" t="s">
        <v>72</v>
      </c>
      <c r="P184" s="79" t="s">
        <v>69</v>
      </c>
      <c r="Q184" s="58" t="s">
        <v>486</v>
      </c>
      <c r="R184" s="119" t="s">
        <v>426</v>
      </c>
      <c r="S184" s="86">
        <v>100151190</v>
      </c>
      <c r="T184" s="81" t="s">
        <v>487</v>
      </c>
      <c r="U184" s="81" t="s">
        <v>161</v>
      </c>
      <c r="V184" s="82" t="s">
        <v>488</v>
      </c>
      <c r="W184" s="78" t="s">
        <v>489</v>
      </c>
      <c r="X184" s="83" t="s">
        <v>77</v>
      </c>
      <c r="Y184" s="70" t="s">
        <v>78</v>
      </c>
      <c r="Z184" s="95">
        <v>45306</v>
      </c>
      <c r="AA184" s="95">
        <v>45327</v>
      </c>
      <c r="AB184" s="95">
        <v>45334</v>
      </c>
      <c r="AC184" s="95">
        <v>45341</v>
      </c>
      <c r="AD184" s="86">
        <f t="shared" si="11"/>
        <v>21</v>
      </c>
      <c r="AE184" s="86">
        <f t="shared" si="11"/>
        <v>7</v>
      </c>
      <c r="AF184" s="86">
        <f t="shared" si="10"/>
        <v>28</v>
      </c>
      <c r="AG184" s="87" t="s">
        <v>69</v>
      </c>
      <c r="AH184" s="88" t="s">
        <v>69</v>
      </c>
      <c r="AI184" s="86" t="str">
        <f>VLOOKUP(Q184,[5]BD!H$6:K$170,4,0)</f>
        <v>13-10-00-000</v>
      </c>
    </row>
    <row r="185" spans="1:35" s="67" customFormat="1" ht="15" hidden="1" customHeight="1" x14ac:dyDescent="0.25">
      <c r="A185" s="68">
        <v>160</v>
      </c>
      <c r="B185" s="69">
        <v>81141804</v>
      </c>
      <c r="C185" s="70" t="s">
        <v>495</v>
      </c>
      <c r="D185" s="71" t="s">
        <v>167</v>
      </c>
      <c r="E185" s="72">
        <v>180</v>
      </c>
      <c r="F185" s="70" t="s">
        <v>164</v>
      </c>
      <c r="G185" s="73" t="s">
        <v>67</v>
      </c>
      <c r="H185" s="74">
        <v>45000000</v>
      </c>
      <c r="I185" s="118">
        <v>45000000</v>
      </c>
      <c r="J185" s="75" t="s">
        <v>68</v>
      </c>
      <c r="K185" s="70" t="s">
        <v>69</v>
      </c>
      <c r="L185" s="76">
        <f t="shared" si="12"/>
        <v>0</v>
      </c>
      <c r="M185" s="77" t="s">
        <v>496</v>
      </c>
      <c r="N185" s="78" t="s">
        <v>100</v>
      </c>
      <c r="O185" s="78" t="s">
        <v>72</v>
      </c>
      <c r="P185" s="79" t="s">
        <v>69</v>
      </c>
      <c r="Q185" s="58" t="s">
        <v>486</v>
      </c>
      <c r="R185" s="80" t="s">
        <v>426</v>
      </c>
      <c r="S185" s="86">
        <v>100151190</v>
      </c>
      <c r="T185" s="81" t="s">
        <v>487</v>
      </c>
      <c r="U185" s="81" t="s">
        <v>161</v>
      </c>
      <c r="V185" s="82" t="s">
        <v>488</v>
      </c>
      <c r="W185" s="78" t="s">
        <v>489</v>
      </c>
      <c r="X185" s="83" t="s">
        <v>77</v>
      </c>
      <c r="Y185" s="70" t="s">
        <v>81</v>
      </c>
      <c r="Z185" s="95">
        <v>45362</v>
      </c>
      <c r="AA185" s="95">
        <v>45390</v>
      </c>
      <c r="AB185" s="95">
        <v>45411</v>
      </c>
      <c r="AC185" s="95">
        <v>45418</v>
      </c>
      <c r="AD185" s="86">
        <f t="shared" si="11"/>
        <v>28</v>
      </c>
      <c r="AE185" s="86">
        <f t="shared" si="11"/>
        <v>21</v>
      </c>
      <c r="AF185" s="86">
        <f t="shared" si="10"/>
        <v>49</v>
      </c>
      <c r="AG185" s="87" t="s">
        <v>69</v>
      </c>
      <c r="AH185" s="88" t="s">
        <v>69</v>
      </c>
      <c r="AI185" s="86" t="str">
        <f>VLOOKUP(Q185,[5]BD!H$6:K$170,4,0)</f>
        <v>13-10-00-000</v>
      </c>
    </row>
    <row r="186" spans="1:35" s="67" customFormat="1" ht="15" hidden="1" customHeight="1" x14ac:dyDescent="0.25">
      <c r="A186" s="68">
        <v>161</v>
      </c>
      <c r="B186" s="69">
        <v>77101503</v>
      </c>
      <c r="C186" s="70" t="s">
        <v>497</v>
      </c>
      <c r="D186" s="71" t="s">
        <v>167</v>
      </c>
      <c r="E186" s="72">
        <v>60</v>
      </c>
      <c r="F186" s="70" t="s">
        <v>164</v>
      </c>
      <c r="G186" s="73" t="s">
        <v>67</v>
      </c>
      <c r="H186" s="74">
        <v>15000000</v>
      </c>
      <c r="I186" s="118">
        <v>15000000</v>
      </c>
      <c r="J186" s="75" t="s">
        <v>68</v>
      </c>
      <c r="K186" s="70" t="s">
        <v>69</v>
      </c>
      <c r="L186" s="76">
        <f t="shared" si="12"/>
        <v>0</v>
      </c>
      <c r="M186" s="77" t="s">
        <v>498</v>
      </c>
      <c r="N186" s="78" t="s">
        <v>100</v>
      </c>
      <c r="O186" s="78" t="s">
        <v>72</v>
      </c>
      <c r="P186" s="79" t="s">
        <v>69</v>
      </c>
      <c r="Q186" s="58" t="s">
        <v>486</v>
      </c>
      <c r="R186" s="80" t="s">
        <v>426</v>
      </c>
      <c r="S186" s="86">
        <v>100151190</v>
      </c>
      <c r="T186" s="81" t="s">
        <v>487</v>
      </c>
      <c r="U186" s="81" t="s">
        <v>161</v>
      </c>
      <c r="V186" s="82" t="s">
        <v>488</v>
      </c>
      <c r="W186" s="78" t="s">
        <v>489</v>
      </c>
      <c r="X186" s="83" t="s">
        <v>77</v>
      </c>
      <c r="Y186" s="70" t="s">
        <v>81</v>
      </c>
      <c r="Z186" s="95">
        <v>45362</v>
      </c>
      <c r="AA186" s="95">
        <v>45390</v>
      </c>
      <c r="AB186" s="95">
        <v>45411</v>
      </c>
      <c r="AC186" s="95">
        <v>45418</v>
      </c>
      <c r="AD186" s="86">
        <f t="shared" si="11"/>
        <v>28</v>
      </c>
      <c r="AE186" s="86">
        <f t="shared" si="11"/>
        <v>21</v>
      </c>
      <c r="AF186" s="86">
        <f t="shared" si="10"/>
        <v>49</v>
      </c>
      <c r="AG186" s="87" t="s">
        <v>69</v>
      </c>
      <c r="AH186" s="88" t="s">
        <v>69</v>
      </c>
      <c r="AI186" s="86" t="str">
        <f>VLOOKUP(Q186,[5]BD!H$6:K$170,4,0)</f>
        <v>13-10-00-000</v>
      </c>
    </row>
    <row r="187" spans="1:35" s="67" customFormat="1" ht="14.25" hidden="1" customHeight="1" x14ac:dyDescent="0.25">
      <c r="A187" s="68">
        <v>162</v>
      </c>
      <c r="B187" s="69" t="s">
        <v>499</v>
      </c>
      <c r="C187" s="70" t="s">
        <v>500</v>
      </c>
      <c r="D187" s="71" t="s">
        <v>156</v>
      </c>
      <c r="E187" s="72">
        <v>210</v>
      </c>
      <c r="F187" s="70" t="s">
        <v>164</v>
      </c>
      <c r="G187" s="73" t="s">
        <v>67</v>
      </c>
      <c r="H187" s="74">
        <v>25000000</v>
      </c>
      <c r="I187" s="118">
        <v>25000000</v>
      </c>
      <c r="J187" s="75" t="s">
        <v>68</v>
      </c>
      <c r="K187" s="70" t="s">
        <v>69</v>
      </c>
      <c r="L187" s="76">
        <f t="shared" si="12"/>
        <v>0</v>
      </c>
      <c r="M187" s="77" t="s">
        <v>501</v>
      </c>
      <c r="N187" s="78" t="s">
        <v>313</v>
      </c>
      <c r="O187" s="78" t="s">
        <v>72</v>
      </c>
      <c r="P187" s="79" t="s">
        <v>69</v>
      </c>
      <c r="Q187" s="58" t="s">
        <v>486</v>
      </c>
      <c r="R187" s="80" t="s">
        <v>426</v>
      </c>
      <c r="S187" s="86">
        <v>100151190</v>
      </c>
      <c r="T187" s="81" t="s">
        <v>487</v>
      </c>
      <c r="U187" s="81" t="s">
        <v>161</v>
      </c>
      <c r="V187" s="82" t="s">
        <v>488</v>
      </c>
      <c r="W187" s="78" t="s">
        <v>489</v>
      </c>
      <c r="X187" s="83" t="s">
        <v>77</v>
      </c>
      <c r="Y187" s="70" t="s">
        <v>83</v>
      </c>
      <c r="Z187" s="95">
        <v>45341</v>
      </c>
      <c r="AA187" s="95">
        <v>45369</v>
      </c>
      <c r="AB187" s="95">
        <v>45391</v>
      </c>
      <c r="AC187" s="95">
        <v>45398</v>
      </c>
      <c r="AD187" s="86">
        <f t="shared" si="11"/>
        <v>28</v>
      </c>
      <c r="AE187" s="86">
        <f t="shared" si="11"/>
        <v>22</v>
      </c>
      <c r="AF187" s="86">
        <f t="shared" si="10"/>
        <v>50</v>
      </c>
      <c r="AG187" s="87" t="s">
        <v>69</v>
      </c>
      <c r="AH187" s="88" t="s">
        <v>69</v>
      </c>
      <c r="AI187" s="86" t="str">
        <f>VLOOKUP(Q187,[5]BD!H$6:K$170,4,0)</f>
        <v>13-10-00-000</v>
      </c>
    </row>
    <row r="188" spans="1:35" s="67" customFormat="1" ht="15" hidden="1" customHeight="1" x14ac:dyDescent="0.25">
      <c r="A188" s="120">
        <v>163</v>
      </c>
      <c r="B188" s="69">
        <v>80131500</v>
      </c>
      <c r="C188" s="81" t="s">
        <v>166</v>
      </c>
      <c r="D188" s="71" t="s">
        <v>65</v>
      </c>
      <c r="E188" s="72">
        <v>360</v>
      </c>
      <c r="F188" s="70" t="s">
        <v>66</v>
      </c>
      <c r="G188" s="73" t="s">
        <v>67</v>
      </c>
      <c r="H188" s="118">
        <v>8500000000</v>
      </c>
      <c r="I188" s="118">
        <v>8500000000</v>
      </c>
      <c r="J188" s="75" t="s">
        <v>68</v>
      </c>
      <c r="K188" s="70" t="s">
        <v>69</v>
      </c>
      <c r="L188" s="76">
        <f t="shared" si="12"/>
        <v>0</v>
      </c>
      <c r="M188" s="77" t="s">
        <v>502</v>
      </c>
      <c r="N188" s="78" t="s">
        <v>169</v>
      </c>
      <c r="O188" s="78" t="s">
        <v>72</v>
      </c>
      <c r="P188" s="79" t="s">
        <v>69</v>
      </c>
      <c r="Q188" s="58" t="s">
        <v>486</v>
      </c>
      <c r="R188" s="80" t="s">
        <v>426</v>
      </c>
      <c r="S188" s="86">
        <v>100151190</v>
      </c>
      <c r="T188" s="81" t="s">
        <v>487</v>
      </c>
      <c r="U188" s="81" t="s">
        <v>161</v>
      </c>
      <c r="V188" s="82" t="s">
        <v>488</v>
      </c>
      <c r="W188" s="78" t="s">
        <v>489</v>
      </c>
      <c r="X188" s="83" t="s">
        <v>77</v>
      </c>
      <c r="Y188" s="70" t="s">
        <v>197</v>
      </c>
      <c r="Z188" s="95">
        <v>45295</v>
      </c>
      <c r="AA188" s="95">
        <v>45316</v>
      </c>
      <c r="AB188" s="95">
        <v>45328</v>
      </c>
      <c r="AC188" s="95">
        <v>45331</v>
      </c>
      <c r="AD188" s="86">
        <f t="shared" si="11"/>
        <v>21</v>
      </c>
      <c r="AE188" s="86">
        <f t="shared" si="11"/>
        <v>12</v>
      </c>
      <c r="AF188" s="86">
        <f t="shared" si="10"/>
        <v>33</v>
      </c>
      <c r="AG188" s="87" t="s">
        <v>69</v>
      </c>
      <c r="AH188" s="88" t="s">
        <v>69</v>
      </c>
      <c r="AI188" s="86" t="str">
        <f>VLOOKUP(Q188,[5]BD!H$6:K$170,4,0)</f>
        <v>13-10-00-000</v>
      </c>
    </row>
    <row r="189" spans="1:35" s="67" customFormat="1" ht="15" hidden="1" customHeight="1" x14ac:dyDescent="0.25">
      <c r="A189" s="68">
        <v>164</v>
      </c>
      <c r="B189" s="69" t="s">
        <v>503</v>
      </c>
      <c r="C189" s="70" t="s">
        <v>504</v>
      </c>
      <c r="D189" s="71" t="s">
        <v>156</v>
      </c>
      <c r="E189" s="72">
        <v>180</v>
      </c>
      <c r="F189" s="70" t="s">
        <v>164</v>
      </c>
      <c r="G189" s="73" t="s">
        <v>67</v>
      </c>
      <c r="H189" s="74">
        <v>100000000</v>
      </c>
      <c r="I189" s="118">
        <v>100000000</v>
      </c>
      <c r="J189" s="75" t="s">
        <v>68</v>
      </c>
      <c r="K189" s="70" t="s">
        <v>69</v>
      </c>
      <c r="L189" s="76">
        <f t="shared" si="12"/>
        <v>0</v>
      </c>
      <c r="M189" s="77" t="s">
        <v>505</v>
      </c>
      <c r="N189" s="78" t="s">
        <v>100</v>
      </c>
      <c r="O189" s="78" t="s">
        <v>72</v>
      </c>
      <c r="P189" s="79" t="s">
        <v>69</v>
      </c>
      <c r="Q189" s="58" t="s">
        <v>486</v>
      </c>
      <c r="R189" s="80" t="s">
        <v>426</v>
      </c>
      <c r="S189" s="86">
        <v>100151190</v>
      </c>
      <c r="T189" s="81" t="s">
        <v>487</v>
      </c>
      <c r="U189" s="81" t="s">
        <v>161</v>
      </c>
      <c r="V189" s="82" t="s">
        <v>488</v>
      </c>
      <c r="W189" s="78" t="s">
        <v>489</v>
      </c>
      <c r="X189" s="83" t="s">
        <v>77</v>
      </c>
      <c r="Y189" s="70" t="s">
        <v>81</v>
      </c>
      <c r="Z189" s="95">
        <v>45334</v>
      </c>
      <c r="AA189" s="95">
        <v>45362</v>
      </c>
      <c r="AB189" s="95">
        <v>45383</v>
      </c>
      <c r="AC189" s="95">
        <v>45390</v>
      </c>
      <c r="AD189" s="86">
        <f t="shared" si="11"/>
        <v>28</v>
      </c>
      <c r="AE189" s="86">
        <f t="shared" si="11"/>
        <v>21</v>
      </c>
      <c r="AF189" s="86">
        <f t="shared" si="10"/>
        <v>49</v>
      </c>
      <c r="AG189" s="87" t="s">
        <v>69</v>
      </c>
      <c r="AH189" s="88" t="s">
        <v>69</v>
      </c>
      <c r="AI189" s="86" t="str">
        <f>VLOOKUP(Q189,[5]BD!H$6:K$170,4,0)</f>
        <v>13-10-00-000</v>
      </c>
    </row>
    <row r="190" spans="1:35" s="67" customFormat="1" ht="15" hidden="1" customHeight="1" x14ac:dyDescent="0.25">
      <c r="A190" s="68">
        <v>165</v>
      </c>
      <c r="B190" s="69" t="s">
        <v>506</v>
      </c>
      <c r="C190" s="70" t="s">
        <v>507</v>
      </c>
      <c r="D190" s="71" t="s">
        <v>167</v>
      </c>
      <c r="E190" s="72">
        <v>180</v>
      </c>
      <c r="F190" s="70" t="s">
        <v>164</v>
      </c>
      <c r="G190" s="73" t="s">
        <v>67</v>
      </c>
      <c r="H190" s="74">
        <v>25000000</v>
      </c>
      <c r="I190" s="118">
        <v>25000000</v>
      </c>
      <c r="J190" s="75" t="s">
        <v>68</v>
      </c>
      <c r="K190" s="70" t="s">
        <v>69</v>
      </c>
      <c r="L190" s="76">
        <f t="shared" si="12"/>
        <v>0</v>
      </c>
      <c r="M190" s="77" t="s">
        <v>508</v>
      </c>
      <c r="N190" s="78" t="s">
        <v>100</v>
      </c>
      <c r="O190" s="78" t="s">
        <v>72</v>
      </c>
      <c r="P190" s="79" t="s">
        <v>69</v>
      </c>
      <c r="Q190" s="58" t="s">
        <v>486</v>
      </c>
      <c r="R190" s="80" t="s">
        <v>426</v>
      </c>
      <c r="S190" s="86">
        <v>100151190</v>
      </c>
      <c r="T190" s="81" t="s">
        <v>487</v>
      </c>
      <c r="U190" s="81" t="s">
        <v>161</v>
      </c>
      <c r="V190" s="82" t="s">
        <v>488</v>
      </c>
      <c r="W190" s="78" t="s">
        <v>489</v>
      </c>
      <c r="X190" s="83" t="s">
        <v>77</v>
      </c>
      <c r="Y190" s="70" t="s">
        <v>81</v>
      </c>
      <c r="Z190" s="95">
        <v>45362</v>
      </c>
      <c r="AA190" s="95">
        <v>45390</v>
      </c>
      <c r="AB190" s="95">
        <v>45411</v>
      </c>
      <c r="AC190" s="95">
        <v>45418</v>
      </c>
      <c r="AD190" s="86">
        <f t="shared" si="11"/>
        <v>28</v>
      </c>
      <c r="AE190" s="86">
        <f t="shared" si="11"/>
        <v>21</v>
      </c>
      <c r="AF190" s="86">
        <f t="shared" si="10"/>
        <v>49</v>
      </c>
      <c r="AG190" s="87" t="s">
        <v>69</v>
      </c>
      <c r="AH190" s="88" t="s">
        <v>69</v>
      </c>
      <c r="AI190" s="86" t="str">
        <f>VLOOKUP(Q190,[5]BD!H$6:K$170,4,0)</f>
        <v>13-10-00-000</v>
      </c>
    </row>
    <row r="191" spans="1:35" s="67" customFormat="1" ht="15" hidden="1" customHeight="1" x14ac:dyDescent="0.25">
      <c r="A191" s="68">
        <v>166</v>
      </c>
      <c r="B191" s="69" t="s">
        <v>509</v>
      </c>
      <c r="C191" s="70" t="s">
        <v>510</v>
      </c>
      <c r="D191" s="71" t="s">
        <v>167</v>
      </c>
      <c r="E191" s="72">
        <v>60</v>
      </c>
      <c r="F191" s="70" t="s">
        <v>164</v>
      </c>
      <c r="G191" s="73" t="s">
        <v>67</v>
      </c>
      <c r="H191" s="74">
        <v>137000000</v>
      </c>
      <c r="I191" s="118">
        <v>137000000</v>
      </c>
      <c r="J191" s="75" t="s">
        <v>68</v>
      </c>
      <c r="K191" s="70" t="s">
        <v>69</v>
      </c>
      <c r="L191" s="76">
        <f t="shared" si="12"/>
        <v>0</v>
      </c>
      <c r="M191" s="77" t="s">
        <v>511</v>
      </c>
      <c r="N191" s="78" t="s">
        <v>154</v>
      </c>
      <c r="O191" s="78" t="s">
        <v>72</v>
      </c>
      <c r="P191" s="79" t="s">
        <v>69</v>
      </c>
      <c r="Q191" s="58" t="s">
        <v>486</v>
      </c>
      <c r="R191" s="80" t="s">
        <v>426</v>
      </c>
      <c r="S191" s="86">
        <v>100151190</v>
      </c>
      <c r="T191" s="81" t="s">
        <v>487</v>
      </c>
      <c r="U191" s="81" t="s">
        <v>161</v>
      </c>
      <c r="V191" s="82" t="s">
        <v>488</v>
      </c>
      <c r="W191" s="78" t="s">
        <v>489</v>
      </c>
      <c r="X191" s="83" t="s">
        <v>77</v>
      </c>
      <c r="Y191" s="70" t="s">
        <v>81</v>
      </c>
      <c r="Z191" s="95">
        <v>45362</v>
      </c>
      <c r="AA191" s="95">
        <v>45390</v>
      </c>
      <c r="AB191" s="95">
        <v>45411</v>
      </c>
      <c r="AC191" s="95">
        <v>45418</v>
      </c>
      <c r="AD191" s="86">
        <f t="shared" si="11"/>
        <v>28</v>
      </c>
      <c r="AE191" s="86">
        <f t="shared" si="11"/>
        <v>21</v>
      </c>
      <c r="AF191" s="86">
        <f t="shared" si="10"/>
        <v>49</v>
      </c>
      <c r="AG191" s="87" t="s">
        <v>69</v>
      </c>
      <c r="AH191" s="88" t="s">
        <v>69</v>
      </c>
      <c r="AI191" s="86" t="str">
        <f>VLOOKUP(Q191,[5]BD!H$6:K$170,4,0)</f>
        <v>13-10-00-000</v>
      </c>
    </row>
    <row r="192" spans="1:35" s="67" customFormat="1" ht="15" hidden="1" customHeight="1" x14ac:dyDescent="0.25">
      <c r="A192" s="68">
        <v>167</v>
      </c>
      <c r="B192" s="69">
        <v>72153209</v>
      </c>
      <c r="C192" s="70" t="s">
        <v>512</v>
      </c>
      <c r="D192" s="71" t="s">
        <v>167</v>
      </c>
      <c r="E192" s="72">
        <v>120</v>
      </c>
      <c r="F192" s="70" t="s">
        <v>157</v>
      </c>
      <c r="G192" s="73" t="s">
        <v>67</v>
      </c>
      <c r="H192" s="74">
        <v>300000000</v>
      </c>
      <c r="I192" s="118">
        <v>300000000</v>
      </c>
      <c r="J192" s="75" t="s">
        <v>68</v>
      </c>
      <c r="K192" s="70" t="s">
        <v>69</v>
      </c>
      <c r="L192" s="76">
        <f t="shared" si="12"/>
        <v>0</v>
      </c>
      <c r="M192" s="77" t="s">
        <v>513</v>
      </c>
      <c r="N192" s="78" t="s">
        <v>514</v>
      </c>
      <c r="O192" s="78" t="s">
        <v>72</v>
      </c>
      <c r="P192" s="79" t="s">
        <v>69</v>
      </c>
      <c r="Q192" s="58" t="s">
        <v>486</v>
      </c>
      <c r="R192" s="80" t="s">
        <v>426</v>
      </c>
      <c r="S192" s="86">
        <v>100151190</v>
      </c>
      <c r="T192" s="81" t="s">
        <v>487</v>
      </c>
      <c r="U192" s="81" t="s">
        <v>161</v>
      </c>
      <c r="V192" s="82" t="s">
        <v>488</v>
      </c>
      <c r="W192" s="78" t="s">
        <v>489</v>
      </c>
      <c r="X192" s="83" t="s">
        <v>77</v>
      </c>
      <c r="Y192" s="70" t="s">
        <v>81</v>
      </c>
      <c r="Z192" s="95">
        <v>45355</v>
      </c>
      <c r="AA192" s="95">
        <v>45390</v>
      </c>
      <c r="AB192" s="95">
        <v>45439</v>
      </c>
      <c r="AC192" s="95">
        <v>45446</v>
      </c>
      <c r="AD192" s="86">
        <f t="shared" si="11"/>
        <v>35</v>
      </c>
      <c r="AE192" s="86">
        <f t="shared" si="11"/>
        <v>49</v>
      </c>
      <c r="AF192" s="86">
        <f t="shared" si="10"/>
        <v>84</v>
      </c>
      <c r="AG192" s="87" t="s">
        <v>69</v>
      </c>
      <c r="AH192" s="88" t="s">
        <v>69</v>
      </c>
      <c r="AI192" s="86" t="str">
        <f>VLOOKUP(Q192,[5]BD!H$6:K$170,4,0)</f>
        <v>13-10-00-000</v>
      </c>
    </row>
    <row r="193" spans="1:35" s="67" customFormat="1" ht="15" hidden="1" customHeight="1" x14ac:dyDescent="0.25">
      <c r="A193" s="68">
        <v>168</v>
      </c>
      <c r="B193" s="69">
        <v>95121802</v>
      </c>
      <c r="C193" s="70" t="s">
        <v>515</v>
      </c>
      <c r="D193" s="71" t="s">
        <v>241</v>
      </c>
      <c r="E193" s="72">
        <v>180</v>
      </c>
      <c r="F193" s="70" t="s">
        <v>157</v>
      </c>
      <c r="G193" s="73" t="s">
        <v>67</v>
      </c>
      <c r="H193" s="74">
        <v>900000000</v>
      </c>
      <c r="I193" s="118">
        <v>900000000</v>
      </c>
      <c r="J193" s="75" t="s">
        <v>68</v>
      </c>
      <c r="K193" s="70" t="s">
        <v>69</v>
      </c>
      <c r="L193" s="76">
        <f t="shared" si="12"/>
        <v>0</v>
      </c>
      <c r="M193" s="77" t="s">
        <v>516</v>
      </c>
      <c r="N193" s="78" t="s">
        <v>100</v>
      </c>
      <c r="O193" s="78" t="s">
        <v>72</v>
      </c>
      <c r="P193" s="79" t="s">
        <v>69</v>
      </c>
      <c r="Q193" s="58" t="s">
        <v>486</v>
      </c>
      <c r="R193" s="80" t="s">
        <v>426</v>
      </c>
      <c r="S193" s="86">
        <v>100151190</v>
      </c>
      <c r="T193" s="81" t="s">
        <v>487</v>
      </c>
      <c r="U193" s="81" t="s">
        <v>161</v>
      </c>
      <c r="V193" s="82" t="s">
        <v>488</v>
      </c>
      <c r="W193" s="78" t="s">
        <v>489</v>
      </c>
      <c r="X193" s="83" t="s">
        <v>77</v>
      </c>
      <c r="Y193" s="70" t="s">
        <v>81</v>
      </c>
      <c r="Z193" s="95">
        <v>45383</v>
      </c>
      <c r="AA193" s="95">
        <v>45418</v>
      </c>
      <c r="AB193" s="95">
        <v>45467</v>
      </c>
      <c r="AC193" s="95">
        <v>45474</v>
      </c>
      <c r="AD193" s="86">
        <f t="shared" si="11"/>
        <v>35</v>
      </c>
      <c r="AE193" s="86">
        <f t="shared" si="11"/>
        <v>49</v>
      </c>
      <c r="AF193" s="86">
        <f t="shared" si="10"/>
        <v>84</v>
      </c>
      <c r="AG193" s="87" t="s">
        <v>69</v>
      </c>
      <c r="AH193" s="88" t="s">
        <v>69</v>
      </c>
      <c r="AI193" s="86" t="str">
        <f>VLOOKUP(Q193,[5]BD!H$6:K$170,4,0)</f>
        <v>13-10-00-000</v>
      </c>
    </row>
    <row r="194" spans="1:35" s="67" customFormat="1" ht="15" hidden="1" customHeight="1" x14ac:dyDescent="0.25">
      <c r="A194" s="68">
        <v>169</v>
      </c>
      <c r="B194" s="89">
        <v>80131500</v>
      </c>
      <c r="C194" s="121" t="s">
        <v>166</v>
      </c>
      <c r="D194" s="91" t="s">
        <v>65</v>
      </c>
      <c r="E194" s="92">
        <v>360</v>
      </c>
      <c r="F194" s="90" t="s">
        <v>66</v>
      </c>
      <c r="G194" s="93" t="s">
        <v>67</v>
      </c>
      <c r="H194" s="122">
        <v>21000000000</v>
      </c>
      <c r="I194" s="122">
        <v>21000000000</v>
      </c>
      <c r="J194" s="75" t="s">
        <v>68</v>
      </c>
      <c r="K194" s="70" t="s">
        <v>69</v>
      </c>
      <c r="L194" s="76">
        <f t="shared" si="12"/>
        <v>0</v>
      </c>
      <c r="M194" s="77" t="s">
        <v>517</v>
      </c>
      <c r="N194" s="78" t="s">
        <v>169</v>
      </c>
      <c r="O194" s="78" t="s">
        <v>72</v>
      </c>
      <c r="P194" s="79" t="s">
        <v>69</v>
      </c>
      <c r="Q194" s="58" t="s">
        <v>518</v>
      </c>
      <c r="R194" s="81" t="s">
        <v>519</v>
      </c>
      <c r="S194" s="86">
        <v>132257201</v>
      </c>
      <c r="T194" s="81" t="s">
        <v>520</v>
      </c>
      <c r="U194" s="81" t="s">
        <v>521</v>
      </c>
      <c r="V194" s="82" t="s">
        <v>522</v>
      </c>
      <c r="W194" s="78">
        <v>6016079999</v>
      </c>
      <c r="X194" s="83" t="s">
        <v>77</v>
      </c>
      <c r="Y194" s="70" t="s">
        <v>197</v>
      </c>
      <c r="Z194" s="95">
        <v>45295</v>
      </c>
      <c r="AA194" s="95">
        <v>45316</v>
      </c>
      <c r="AB194" s="95">
        <v>45328</v>
      </c>
      <c r="AC194" s="95">
        <v>45331</v>
      </c>
      <c r="AD194" s="86">
        <f t="shared" si="11"/>
        <v>21</v>
      </c>
      <c r="AE194" s="86">
        <f t="shared" si="11"/>
        <v>12</v>
      </c>
      <c r="AF194" s="86">
        <f t="shared" si="10"/>
        <v>33</v>
      </c>
      <c r="AG194" s="87" t="s">
        <v>69</v>
      </c>
      <c r="AH194" s="88" t="s">
        <v>69</v>
      </c>
      <c r="AI194" s="86" t="str">
        <f>VLOOKUP(Q194,[5]BD!H$6:K$170,4,0)</f>
        <v>13-10-00-132</v>
      </c>
    </row>
    <row r="195" spans="1:35" s="67" customFormat="1" ht="15" hidden="1" customHeight="1" x14ac:dyDescent="0.25">
      <c r="A195" s="68">
        <v>170</v>
      </c>
      <c r="B195" s="69">
        <v>80131802</v>
      </c>
      <c r="C195" s="70" t="s">
        <v>523</v>
      </c>
      <c r="D195" s="71" t="s">
        <v>167</v>
      </c>
      <c r="E195" s="72">
        <v>180</v>
      </c>
      <c r="F195" s="70" t="s">
        <v>66</v>
      </c>
      <c r="G195" s="73" t="s">
        <v>67</v>
      </c>
      <c r="H195" s="74">
        <v>400000000</v>
      </c>
      <c r="I195" s="74">
        <v>400000000</v>
      </c>
      <c r="J195" s="75" t="s">
        <v>68</v>
      </c>
      <c r="K195" s="70" t="s">
        <v>69</v>
      </c>
      <c r="L195" s="76">
        <f>+H195-I195</f>
        <v>0</v>
      </c>
      <c r="M195" s="79" t="s">
        <v>524</v>
      </c>
      <c r="N195" s="78" t="s">
        <v>525</v>
      </c>
      <c r="O195" s="78" t="s">
        <v>72</v>
      </c>
      <c r="P195" s="79" t="s">
        <v>69</v>
      </c>
      <c r="Q195" s="58" t="s">
        <v>486</v>
      </c>
      <c r="R195" s="80" t="s">
        <v>426</v>
      </c>
      <c r="S195" s="86">
        <v>100151190</v>
      </c>
      <c r="T195" s="81" t="s">
        <v>487</v>
      </c>
      <c r="U195" s="81" t="s">
        <v>526</v>
      </c>
      <c r="V195" s="82" t="s">
        <v>488</v>
      </c>
      <c r="W195" s="78" t="s">
        <v>527</v>
      </c>
      <c r="X195" s="83" t="s">
        <v>77</v>
      </c>
      <c r="Y195" s="70" t="s">
        <v>81</v>
      </c>
      <c r="Z195" s="95">
        <v>45352</v>
      </c>
      <c r="AA195" s="95">
        <v>45397</v>
      </c>
      <c r="AB195" s="95">
        <v>45412</v>
      </c>
      <c r="AC195" s="95">
        <v>45413</v>
      </c>
      <c r="AD195" s="86">
        <v>45</v>
      </c>
      <c r="AE195" s="86">
        <v>15</v>
      </c>
      <c r="AF195" s="86">
        <v>60</v>
      </c>
      <c r="AG195" s="87" t="s">
        <v>69</v>
      </c>
      <c r="AH195" s="88" t="s">
        <v>69</v>
      </c>
      <c r="AI195" s="86" t="str">
        <f>VLOOKUP(Q195,[5]BD!H$6:K$170,4,0)</f>
        <v>13-10-00-000</v>
      </c>
    </row>
    <row r="196" spans="1:35" s="67" customFormat="1" ht="15" hidden="1" customHeight="1" x14ac:dyDescent="0.25">
      <c r="A196" s="68">
        <v>171</v>
      </c>
      <c r="B196" s="69">
        <v>30171504</v>
      </c>
      <c r="C196" s="70" t="s">
        <v>528</v>
      </c>
      <c r="D196" s="71" t="s">
        <v>151</v>
      </c>
      <c r="E196" s="72">
        <v>60</v>
      </c>
      <c r="F196" s="70" t="s">
        <v>164</v>
      </c>
      <c r="G196" s="73" t="s">
        <v>67</v>
      </c>
      <c r="H196" s="74">
        <v>130000000</v>
      </c>
      <c r="I196" s="74">
        <v>130000000</v>
      </c>
      <c r="J196" s="75" t="s">
        <v>68</v>
      </c>
      <c r="K196" s="70" t="s">
        <v>69</v>
      </c>
      <c r="L196" s="76">
        <f>+H196-I196</f>
        <v>0</v>
      </c>
      <c r="M196" s="79" t="s">
        <v>529</v>
      </c>
      <c r="N196" s="78" t="s">
        <v>154</v>
      </c>
      <c r="O196" s="78" t="s">
        <v>72</v>
      </c>
      <c r="P196" s="79" t="s">
        <v>69</v>
      </c>
      <c r="Q196" s="58" t="s">
        <v>486</v>
      </c>
      <c r="R196" s="80" t="s">
        <v>426</v>
      </c>
      <c r="S196" s="86">
        <v>100151190</v>
      </c>
      <c r="T196" s="81" t="s">
        <v>487</v>
      </c>
      <c r="U196" s="81" t="s">
        <v>526</v>
      </c>
      <c r="V196" s="82" t="s">
        <v>488</v>
      </c>
      <c r="W196" s="78" t="s">
        <v>527</v>
      </c>
      <c r="X196" s="83" t="s">
        <v>77</v>
      </c>
      <c r="Y196" s="70" t="s">
        <v>81</v>
      </c>
      <c r="Z196" s="95">
        <v>45323</v>
      </c>
      <c r="AA196" s="95">
        <v>45337</v>
      </c>
      <c r="AB196" s="95">
        <v>45381</v>
      </c>
      <c r="AC196" s="95">
        <v>45383</v>
      </c>
      <c r="AD196" s="86">
        <v>14</v>
      </c>
      <c r="AE196" s="86">
        <v>44</v>
      </c>
      <c r="AF196" s="86">
        <v>58</v>
      </c>
      <c r="AG196" s="87" t="s">
        <v>69</v>
      </c>
      <c r="AH196" s="88" t="s">
        <v>69</v>
      </c>
      <c r="AI196" s="86" t="str">
        <f>VLOOKUP(Q196,[5]BD!H$6:K$170,4,0)</f>
        <v>13-10-00-000</v>
      </c>
    </row>
    <row r="197" spans="1:35" s="67" customFormat="1" ht="15" hidden="1" customHeight="1" x14ac:dyDescent="0.25">
      <c r="A197" s="68">
        <v>172</v>
      </c>
      <c r="B197" s="69" t="s">
        <v>503</v>
      </c>
      <c r="C197" s="70" t="s">
        <v>504</v>
      </c>
      <c r="D197" s="71" t="s">
        <v>167</v>
      </c>
      <c r="E197" s="72">
        <v>120</v>
      </c>
      <c r="F197" s="70" t="s">
        <v>530</v>
      </c>
      <c r="G197" s="73" t="s">
        <v>67</v>
      </c>
      <c r="H197" s="74">
        <v>1300000000</v>
      </c>
      <c r="I197" s="74">
        <v>1300000000</v>
      </c>
      <c r="J197" s="75" t="s">
        <v>68</v>
      </c>
      <c r="K197" s="70" t="s">
        <v>69</v>
      </c>
      <c r="L197" s="76">
        <f>+H197-I197</f>
        <v>0</v>
      </c>
      <c r="M197" s="79" t="s">
        <v>531</v>
      </c>
      <c r="N197" s="78" t="s">
        <v>514</v>
      </c>
      <c r="O197" s="78" t="s">
        <v>72</v>
      </c>
      <c r="P197" s="79" t="s">
        <v>69</v>
      </c>
      <c r="Q197" s="58" t="s">
        <v>486</v>
      </c>
      <c r="R197" s="80" t="s">
        <v>426</v>
      </c>
      <c r="S197" s="86">
        <v>100151190</v>
      </c>
      <c r="T197" s="81" t="s">
        <v>487</v>
      </c>
      <c r="U197" s="81" t="s">
        <v>526</v>
      </c>
      <c r="V197" s="82" t="s">
        <v>488</v>
      </c>
      <c r="W197" s="78" t="s">
        <v>489</v>
      </c>
      <c r="X197" s="83" t="s">
        <v>77</v>
      </c>
      <c r="Y197" s="70" t="s">
        <v>81</v>
      </c>
      <c r="Z197" s="95">
        <v>45362</v>
      </c>
      <c r="AA197" s="95">
        <v>45390</v>
      </c>
      <c r="AB197" s="95">
        <v>45411</v>
      </c>
      <c r="AC197" s="95">
        <v>45418</v>
      </c>
      <c r="AD197" s="86">
        <v>28</v>
      </c>
      <c r="AE197" s="86">
        <v>21</v>
      </c>
      <c r="AF197" s="86">
        <v>49</v>
      </c>
      <c r="AG197" s="87" t="s">
        <v>69</v>
      </c>
      <c r="AH197" s="88" t="s">
        <v>69</v>
      </c>
      <c r="AI197" s="86" t="str">
        <f>VLOOKUP(Q197,[5]BD!H$6:K$170,4,0)</f>
        <v>13-10-00-000</v>
      </c>
    </row>
    <row r="198" spans="1:35" s="67" customFormat="1" ht="15" hidden="1" customHeight="1" x14ac:dyDescent="0.25">
      <c r="A198" s="68">
        <v>173</v>
      </c>
      <c r="B198" s="123" t="s">
        <v>532</v>
      </c>
      <c r="C198" s="70" t="s">
        <v>533</v>
      </c>
      <c r="D198" s="71" t="s">
        <v>151</v>
      </c>
      <c r="E198" s="72">
        <v>180</v>
      </c>
      <c r="F198" s="70" t="s">
        <v>423</v>
      </c>
      <c r="G198" s="73" t="s">
        <v>67</v>
      </c>
      <c r="H198" s="118">
        <v>2200000000</v>
      </c>
      <c r="I198" s="118">
        <v>2200000000</v>
      </c>
      <c r="J198" s="75" t="s">
        <v>68</v>
      </c>
      <c r="K198" s="70" t="s">
        <v>69</v>
      </c>
      <c r="L198" s="76">
        <f t="shared" si="12"/>
        <v>0</v>
      </c>
      <c r="M198" s="77" t="s">
        <v>534</v>
      </c>
      <c r="N198" s="78" t="s">
        <v>514</v>
      </c>
      <c r="O198" s="81" t="s">
        <v>108</v>
      </c>
      <c r="P198" s="79" t="s">
        <v>535</v>
      </c>
      <c r="Q198" s="58" t="s">
        <v>486</v>
      </c>
      <c r="R198" s="80" t="s">
        <v>426</v>
      </c>
      <c r="S198" s="86">
        <v>100151190</v>
      </c>
      <c r="T198" s="81" t="s">
        <v>487</v>
      </c>
      <c r="U198" s="81" t="s">
        <v>161</v>
      </c>
      <c r="V198" s="82" t="s">
        <v>488</v>
      </c>
      <c r="W198" s="78" t="s">
        <v>489</v>
      </c>
      <c r="X198" s="83" t="s">
        <v>77</v>
      </c>
      <c r="Y198" s="70" t="s">
        <v>83</v>
      </c>
      <c r="Z198" s="95">
        <v>45310</v>
      </c>
      <c r="AA198" s="95">
        <v>45345</v>
      </c>
      <c r="AB198" s="95">
        <v>45401</v>
      </c>
      <c r="AC198" s="95">
        <v>45408</v>
      </c>
      <c r="AD198" s="86">
        <f t="shared" ref="AD198:AE261" si="13">+AA198-Z198</f>
        <v>35</v>
      </c>
      <c r="AE198" s="86">
        <f t="shared" si="13"/>
        <v>56</v>
      </c>
      <c r="AF198" s="86">
        <f t="shared" ref="AF198:AF270" si="14">+AD198+AE198</f>
        <v>91</v>
      </c>
      <c r="AG198" s="124" t="s">
        <v>536</v>
      </c>
      <c r="AH198" s="88" t="s">
        <v>537</v>
      </c>
      <c r="AI198" s="86" t="str">
        <f>VLOOKUP(Q198,[5]BD!H$6:K$170,4,0)</f>
        <v>13-10-00-000</v>
      </c>
    </row>
    <row r="199" spans="1:35" s="67" customFormat="1" ht="15" hidden="1" customHeight="1" x14ac:dyDescent="0.25">
      <c r="A199" s="68">
        <v>174</v>
      </c>
      <c r="B199" s="69" t="s">
        <v>538</v>
      </c>
      <c r="C199" s="70" t="s">
        <v>539</v>
      </c>
      <c r="D199" s="71" t="s">
        <v>151</v>
      </c>
      <c r="E199" s="72">
        <v>180</v>
      </c>
      <c r="F199" s="70" t="s">
        <v>540</v>
      </c>
      <c r="G199" s="73" t="s">
        <v>67</v>
      </c>
      <c r="H199" s="118">
        <v>220000000</v>
      </c>
      <c r="I199" s="118">
        <v>220000000</v>
      </c>
      <c r="J199" s="75" t="s">
        <v>68</v>
      </c>
      <c r="K199" s="70" t="s">
        <v>69</v>
      </c>
      <c r="L199" s="76">
        <f t="shared" si="12"/>
        <v>0</v>
      </c>
      <c r="M199" s="77" t="s">
        <v>541</v>
      </c>
      <c r="N199" s="78" t="s">
        <v>100</v>
      </c>
      <c r="O199" s="81" t="s">
        <v>108</v>
      </c>
      <c r="P199" s="79" t="s">
        <v>535</v>
      </c>
      <c r="Q199" s="58" t="s">
        <v>486</v>
      </c>
      <c r="R199" s="80" t="s">
        <v>426</v>
      </c>
      <c r="S199" s="86">
        <v>100151190</v>
      </c>
      <c r="T199" s="81" t="s">
        <v>487</v>
      </c>
      <c r="U199" s="81" t="s">
        <v>161</v>
      </c>
      <c r="V199" s="82" t="s">
        <v>488</v>
      </c>
      <c r="W199" s="78" t="s">
        <v>489</v>
      </c>
      <c r="X199" s="83" t="s">
        <v>77</v>
      </c>
      <c r="Y199" s="70" t="s">
        <v>83</v>
      </c>
      <c r="Z199" s="95">
        <v>45310</v>
      </c>
      <c r="AA199" s="95">
        <v>45345</v>
      </c>
      <c r="AB199" s="95">
        <v>45394</v>
      </c>
      <c r="AC199" s="95">
        <v>45401</v>
      </c>
      <c r="AD199" s="86">
        <f t="shared" si="13"/>
        <v>35</v>
      </c>
      <c r="AE199" s="86">
        <f t="shared" si="13"/>
        <v>49</v>
      </c>
      <c r="AF199" s="86">
        <f t="shared" si="14"/>
        <v>84</v>
      </c>
      <c r="AG199" s="124" t="s">
        <v>536</v>
      </c>
      <c r="AH199" s="88" t="s">
        <v>542</v>
      </c>
      <c r="AI199" s="86" t="str">
        <f>VLOOKUP(Q199,[5]BD!H$6:K$170,4,0)</f>
        <v>13-10-00-000</v>
      </c>
    </row>
    <row r="200" spans="1:35" s="177" customFormat="1" ht="15" customHeight="1" x14ac:dyDescent="0.25">
      <c r="A200" s="162">
        <v>175</v>
      </c>
      <c r="B200" s="163" t="s">
        <v>503</v>
      </c>
      <c r="C200" s="158" t="s">
        <v>504</v>
      </c>
      <c r="D200" s="164" t="s">
        <v>267</v>
      </c>
      <c r="E200" s="165">
        <v>180</v>
      </c>
      <c r="F200" s="158" t="s">
        <v>267</v>
      </c>
      <c r="G200" s="162" t="s">
        <v>67</v>
      </c>
      <c r="H200" s="178">
        <v>0</v>
      </c>
      <c r="I200" s="178">
        <v>0</v>
      </c>
      <c r="J200" s="166" t="s">
        <v>68</v>
      </c>
      <c r="K200" s="158" t="s">
        <v>69</v>
      </c>
      <c r="L200" s="167">
        <f t="shared" si="12"/>
        <v>0</v>
      </c>
      <c r="M200" s="168" t="s">
        <v>543</v>
      </c>
      <c r="N200" s="170" t="s">
        <v>267</v>
      </c>
      <c r="O200" s="159" t="s">
        <v>267</v>
      </c>
      <c r="P200" s="169" t="s">
        <v>535</v>
      </c>
      <c r="Q200" s="179" t="s">
        <v>486</v>
      </c>
      <c r="R200" s="159" t="s">
        <v>426</v>
      </c>
      <c r="S200" s="172">
        <v>100151190</v>
      </c>
      <c r="T200" s="159" t="s">
        <v>487</v>
      </c>
      <c r="U200" s="159" t="s">
        <v>161</v>
      </c>
      <c r="V200" s="180" t="s">
        <v>488</v>
      </c>
      <c r="W200" s="170" t="s">
        <v>489</v>
      </c>
      <c r="X200" s="181" t="s">
        <v>544</v>
      </c>
      <c r="Y200" s="158" t="s">
        <v>83</v>
      </c>
      <c r="Z200" s="175">
        <v>45310</v>
      </c>
      <c r="AA200" s="175">
        <v>45345</v>
      </c>
      <c r="AB200" s="175">
        <v>45401</v>
      </c>
      <c r="AC200" s="175">
        <v>45408</v>
      </c>
      <c r="AD200" s="172">
        <f t="shared" si="13"/>
        <v>35</v>
      </c>
      <c r="AE200" s="172">
        <f t="shared" si="13"/>
        <v>56</v>
      </c>
      <c r="AF200" s="172">
        <f t="shared" si="14"/>
        <v>91</v>
      </c>
      <c r="AG200" s="182" t="s">
        <v>536</v>
      </c>
      <c r="AH200" s="183" t="s">
        <v>537</v>
      </c>
      <c r="AI200" s="172" t="str">
        <f>VLOOKUP(Q200,[5]BD!H$6:K$170,4,0)</f>
        <v>13-10-00-000</v>
      </c>
    </row>
    <row r="201" spans="1:35" s="177" customFormat="1" ht="15" customHeight="1" x14ac:dyDescent="0.25">
      <c r="A201" s="162">
        <v>176</v>
      </c>
      <c r="B201" s="163" t="s">
        <v>538</v>
      </c>
      <c r="C201" s="158" t="s">
        <v>539</v>
      </c>
      <c r="D201" s="164" t="s">
        <v>267</v>
      </c>
      <c r="E201" s="165">
        <v>180</v>
      </c>
      <c r="F201" s="158" t="s">
        <v>267</v>
      </c>
      <c r="G201" s="162" t="s">
        <v>67</v>
      </c>
      <c r="H201" s="178">
        <v>0</v>
      </c>
      <c r="I201" s="178">
        <v>0</v>
      </c>
      <c r="J201" s="166" t="s">
        <v>68</v>
      </c>
      <c r="K201" s="158" t="s">
        <v>69</v>
      </c>
      <c r="L201" s="167">
        <f t="shared" si="12"/>
        <v>0</v>
      </c>
      <c r="M201" s="168" t="s">
        <v>545</v>
      </c>
      <c r="N201" s="170" t="s">
        <v>267</v>
      </c>
      <c r="O201" s="159" t="s">
        <v>267</v>
      </c>
      <c r="P201" s="169" t="s">
        <v>535</v>
      </c>
      <c r="Q201" s="179" t="s">
        <v>486</v>
      </c>
      <c r="R201" s="159" t="s">
        <v>426</v>
      </c>
      <c r="S201" s="172">
        <v>100151190</v>
      </c>
      <c r="T201" s="159" t="s">
        <v>487</v>
      </c>
      <c r="U201" s="159" t="s">
        <v>161</v>
      </c>
      <c r="V201" s="180" t="s">
        <v>488</v>
      </c>
      <c r="W201" s="170" t="s">
        <v>489</v>
      </c>
      <c r="X201" s="181" t="s">
        <v>544</v>
      </c>
      <c r="Y201" s="158" t="s">
        <v>83</v>
      </c>
      <c r="Z201" s="175">
        <v>45310</v>
      </c>
      <c r="AA201" s="175">
        <v>45345</v>
      </c>
      <c r="AB201" s="175">
        <v>45394</v>
      </c>
      <c r="AC201" s="175">
        <v>45401</v>
      </c>
      <c r="AD201" s="172">
        <f t="shared" si="13"/>
        <v>35</v>
      </c>
      <c r="AE201" s="172">
        <f t="shared" si="13"/>
        <v>49</v>
      </c>
      <c r="AF201" s="172">
        <f t="shared" si="14"/>
        <v>84</v>
      </c>
      <c r="AG201" s="182" t="s">
        <v>536</v>
      </c>
      <c r="AH201" s="183" t="s">
        <v>542</v>
      </c>
      <c r="AI201" s="172" t="str">
        <f>VLOOKUP(Q201,[5]BD!H$6:K$170,4,0)</f>
        <v>13-10-00-000</v>
      </c>
    </row>
    <row r="202" spans="1:35" s="67" customFormat="1" ht="15" hidden="1" customHeight="1" x14ac:dyDescent="0.25">
      <c r="A202" s="68">
        <v>177</v>
      </c>
      <c r="B202" s="69" t="s">
        <v>503</v>
      </c>
      <c r="C202" s="70" t="s">
        <v>504</v>
      </c>
      <c r="D202" s="71" t="s">
        <v>151</v>
      </c>
      <c r="E202" s="72">
        <v>180</v>
      </c>
      <c r="F202" s="70" t="s">
        <v>157</v>
      </c>
      <c r="G202" s="73" t="s">
        <v>67</v>
      </c>
      <c r="H202" s="118">
        <v>1200000000</v>
      </c>
      <c r="I202" s="118">
        <v>1200000000</v>
      </c>
      <c r="J202" s="75" t="s">
        <v>68</v>
      </c>
      <c r="K202" s="70" t="s">
        <v>69</v>
      </c>
      <c r="L202" s="76">
        <f t="shared" si="12"/>
        <v>0</v>
      </c>
      <c r="M202" s="77" t="s">
        <v>546</v>
      </c>
      <c r="N202" s="78" t="s">
        <v>514</v>
      </c>
      <c r="O202" s="81" t="s">
        <v>108</v>
      </c>
      <c r="P202" s="79" t="s">
        <v>535</v>
      </c>
      <c r="Q202" s="58" t="s">
        <v>486</v>
      </c>
      <c r="R202" s="80" t="s">
        <v>426</v>
      </c>
      <c r="S202" s="86">
        <v>100151190</v>
      </c>
      <c r="T202" s="81" t="s">
        <v>487</v>
      </c>
      <c r="U202" s="81" t="s">
        <v>161</v>
      </c>
      <c r="V202" s="82" t="s">
        <v>488</v>
      </c>
      <c r="W202" s="78" t="s">
        <v>489</v>
      </c>
      <c r="X202" s="83" t="s">
        <v>77</v>
      </c>
      <c r="Y202" s="70" t="s">
        <v>83</v>
      </c>
      <c r="Z202" s="95">
        <v>45310</v>
      </c>
      <c r="AA202" s="95">
        <v>45345</v>
      </c>
      <c r="AB202" s="95">
        <v>45394</v>
      </c>
      <c r="AC202" s="95">
        <v>45404</v>
      </c>
      <c r="AD202" s="86">
        <f t="shared" si="13"/>
        <v>35</v>
      </c>
      <c r="AE202" s="86">
        <f t="shared" si="13"/>
        <v>49</v>
      </c>
      <c r="AF202" s="86">
        <f t="shared" si="14"/>
        <v>84</v>
      </c>
      <c r="AG202" s="124" t="s">
        <v>536</v>
      </c>
      <c r="AH202" s="88" t="s">
        <v>537</v>
      </c>
      <c r="AI202" s="86" t="str">
        <f>VLOOKUP(Q202,[5]BD!H$6:K$170,4,0)</f>
        <v>13-10-00-000</v>
      </c>
    </row>
    <row r="203" spans="1:35" s="67" customFormat="1" ht="15" hidden="1" customHeight="1" x14ac:dyDescent="0.25">
      <c r="A203" s="68">
        <v>178</v>
      </c>
      <c r="B203" s="69" t="s">
        <v>503</v>
      </c>
      <c r="C203" s="70" t="s">
        <v>504</v>
      </c>
      <c r="D203" s="71" t="s">
        <v>151</v>
      </c>
      <c r="E203" s="72">
        <v>180</v>
      </c>
      <c r="F203" s="70" t="s">
        <v>423</v>
      </c>
      <c r="G203" s="73" t="s">
        <v>67</v>
      </c>
      <c r="H203" s="118">
        <v>2200000000</v>
      </c>
      <c r="I203" s="118">
        <v>2200000000</v>
      </c>
      <c r="J203" s="75" t="s">
        <v>68</v>
      </c>
      <c r="K203" s="70" t="s">
        <v>69</v>
      </c>
      <c r="L203" s="76">
        <f t="shared" si="12"/>
        <v>0</v>
      </c>
      <c r="M203" s="77" t="s">
        <v>547</v>
      </c>
      <c r="N203" s="78" t="s">
        <v>514</v>
      </c>
      <c r="O203" s="81" t="s">
        <v>108</v>
      </c>
      <c r="P203" s="79" t="s">
        <v>535</v>
      </c>
      <c r="Q203" s="58" t="s">
        <v>486</v>
      </c>
      <c r="R203" s="80" t="s">
        <v>426</v>
      </c>
      <c r="S203" s="86">
        <v>100151190</v>
      </c>
      <c r="T203" s="81" t="s">
        <v>487</v>
      </c>
      <c r="U203" s="81" t="s">
        <v>161</v>
      </c>
      <c r="V203" s="82" t="s">
        <v>488</v>
      </c>
      <c r="W203" s="78" t="s">
        <v>489</v>
      </c>
      <c r="X203" s="83" t="s">
        <v>77</v>
      </c>
      <c r="Y203" s="70" t="s">
        <v>83</v>
      </c>
      <c r="Z203" s="95">
        <v>45310</v>
      </c>
      <c r="AA203" s="95">
        <v>45345</v>
      </c>
      <c r="AB203" s="95">
        <v>45401</v>
      </c>
      <c r="AC203" s="95">
        <v>45408</v>
      </c>
      <c r="AD203" s="86">
        <f t="shared" si="13"/>
        <v>35</v>
      </c>
      <c r="AE203" s="86">
        <f t="shared" si="13"/>
        <v>56</v>
      </c>
      <c r="AF203" s="86">
        <f t="shared" si="14"/>
        <v>91</v>
      </c>
      <c r="AG203" s="124" t="s">
        <v>536</v>
      </c>
      <c r="AH203" s="88" t="s">
        <v>537</v>
      </c>
      <c r="AI203" s="86" t="str">
        <f>VLOOKUP(Q203,[5]BD!H$6:K$170,4,0)</f>
        <v>13-10-00-000</v>
      </c>
    </row>
    <row r="204" spans="1:35" s="67" customFormat="1" ht="15" hidden="1" customHeight="1" x14ac:dyDescent="0.25">
      <c r="A204" s="68">
        <v>179</v>
      </c>
      <c r="B204" s="69" t="s">
        <v>538</v>
      </c>
      <c r="C204" s="70" t="s">
        <v>539</v>
      </c>
      <c r="D204" s="71" t="s">
        <v>151</v>
      </c>
      <c r="E204" s="72">
        <v>180</v>
      </c>
      <c r="F204" s="70" t="s">
        <v>540</v>
      </c>
      <c r="G204" s="73" t="s">
        <v>67</v>
      </c>
      <c r="H204" s="118">
        <v>220000000</v>
      </c>
      <c r="I204" s="118">
        <v>220000000</v>
      </c>
      <c r="J204" s="75" t="s">
        <v>68</v>
      </c>
      <c r="K204" s="70" t="s">
        <v>69</v>
      </c>
      <c r="L204" s="76">
        <f t="shared" si="12"/>
        <v>0</v>
      </c>
      <c r="M204" s="77" t="s">
        <v>548</v>
      </c>
      <c r="N204" s="78" t="s">
        <v>100</v>
      </c>
      <c r="O204" s="81" t="s">
        <v>108</v>
      </c>
      <c r="P204" s="79" t="s">
        <v>535</v>
      </c>
      <c r="Q204" s="58" t="s">
        <v>486</v>
      </c>
      <c r="R204" s="80" t="s">
        <v>426</v>
      </c>
      <c r="S204" s="86">
        <v>100151190</v>
      </c>
      <c r="T204" s="81" t="s">
        <v>487</v>
      </c>
      <c r="U204" s="81" t="s">
        <v>161</v>
      </c>
      <c r="V204" s="82" t="s">
        <v>488</v>
      </c>
      <c r="W204" s="78" t="s">
        <v>489</v>
      </c>
      <c r="X204" s="83" t="s">
        <v>77</v>
      </c>
      <c r="Y204" s="70" t="s">
        <v>83</v>
      </c>
      <c r="Z204" s="95">
        <v>45310</v>
      </c>
      <c r="AA204" s="95">
        <v>45345</v>
      </c>
      <c r="AB204" s="95">
        <v>45394</v>
      </c>
      <c r="AC204" s="95">
        <v>45401</v>
      </c>
      <c r="AD204" s="86">
        <f t="shared" si="13"/>
        <v>35</v>
      </c>
      <c r="AE204" s="86">
        <f t="shared" si="13"/>
        <v>49</v>
      </c>
      <c r="AF204" s="86">
        <f t="shared" si="14"/>
        <v>84</v>
      </c>
      <c r="AG204" s="124" t="s">
        <v>536</v>
      </c>
      <c r="AH204" s="88" t="s">
        <v>542</v>
      </c>
      <c r="AI204" s="86" t="str">
        <f>VLOOKUP(Q204,[5]BD!H$6:K$170,4,0)</f>
        <v>13-10-00-000</v>
      </c>
    </row>
    <row r="205" spans="1:35" s="67" customFormat="1" ht="15" hidden="1" customHeight="1" x14ac:dyDescent="0.25">
      <c r="A205" s="68">
        <v>180</v>
      </c>
      <c r="B205" s="69">
        <v>76121701</v>
      </c>
      <c r="C205" s="70" t="s">
        <v>549</v>
      </c>
      <c r="D205" s="71" t="s">
        <v>167</v>
      </c>
      <c r="E205" s="72">
        <v>120</v>
      </c>
      <c r="F205" s="70" t="s">
        <v>157</v>
      </c>
      <c r="G205" s="73" t="s">
        <v>67</v>
      </c>
      <c r="H205" s="118">
        <v>250000000</v>
      </c>
      <c r="I205" s="118">
        <v>250000000</v>
      </c>
      <c r="J205" s="75" t="s">
        <v>68</v>
      </c>
      <c r="K205" s="70" t="s">
        <v>69</v>
      </c>
      <c r="L205" s="76">
        <f t="shared" si="12"/>
        <v>0</v>
      </c>
      <c r="M205" s="77" t="s">
        <v>550</v>
      </c>
      <c r="N205" s="78" t="s">
        <v>514</v>
      </c>
      <c r="O205" s="81" t="s">
        <v>108</v>
      </c>
      <c r="P205" s="79" t="s">
        <v>535</v>
      </c>
      <c r="Q205" s="58" t="s">
        <v>486</v>
      </c>
      <c r="R205" s="80" t="s">
        <v>426</v>
      </c>
      <c r="S205" s="86">
        <v>100151190</v>
      </c>
      <c r="T205" s="81" t="s">
        <v>487</v>
      </c>
      <c r="U205" s="81" t="s">
        <v>161</v>
      </c>
      <c r="V205" s="82" t="s">
        <v>488</v>
      </c>
      <c r="W205" s="78" t="s">
        <v>489</v>
      </c>
      <c r="X205" s="83" t="s">
        <v>77</v>
      </c>
      <c r="Y205" s="70" t="s">
        <v>81</v>
      </c>
      <c r="Z205" s="95">
        <v>45355</v>
      </c>
      <c r="AA205" s="95">
        <v>45390</v>
      </c>
      <c r="AB205" s="95">
        <v>45439</v>
      </c>
      <c r="AC205" s="95">
        <v>45446</v>
      </c>
      <c r="AD205" s="86">
        <f t="shared" si="13"/>
        <v>35</v>
      </c>
      <c r="AE205" s="86">
        <f t="shared" si="13"/>
        <v>49</v>
      </c>
      <c r="AF205" s="86">
        <f t="shared" si="14"/>
        <v>84</v>
      </c>
      <c r="AG205" s="124" t="s">
        <v>536</v>
      </c>
      <c r="AH205" s="88" t="s">
        <v>537</v>
      </c>
      <c r="AI205" s="86" t="str">
        <f>VLOOKUP(Q205,[5]BD!H$6:K$170,4,0)</f>
        <v>13-10-00-000</v>
      </c>
    </row>
    <row r="206" spans="1:35" s="67" customFormat="1" ht="15" hidden="1" customHeight="1" x14ac:dyDescent="0.25">
      <c r="A206" s="68">
        <v>181</v>
      </c>
      <c r="B206" s="69" t="s">
        <v>503</v>
      </c>
      <c r="C206" s="70" t="s">
        <v>504</v>
      </c>
      <c r="D206" s="71" t="s">
        <v>151</v>
      </c>
      <c r="E206" s="72">
        <v>240</v>
      </c>
      <c r="F206" s="70" t="s">
        <v>157</v>
      </c>
      <c r="G206" s="73" t="s">
        <v>67</v>
      </c>
      <c r="H206" s="118">
        <v>1200000000</v>
      </c>
      <c r="I206" s="118">
        <v>1200000000</v>
      </c>
      <c r="J206" s="75" t="s">
        <v>68</v>
      </c>
      <c r="K206" s="70" t="s">
        <v>69</v>
      </c>
      <c r="L206" s="76">
        <f t="shared" si="12"/>
        <v>0</v>
      </c>
      <c r="M206" s="77" t="s">
        <v>551</v>
      </c>
      <c r="N206" s="78" t="s">
        <v>514</v>
      </c>
      <c r="O206" s="81" t="s">
        <v>108</v>
      </c>
      <c r="P206" s="79" t="s">
        <v>535</v>
      </c>
      <c r="Q206" s="58" t="s">
        <v>486</v>
      </c>
      <c r="R206" s="80" t="s">
        <v>426</v>
      </c>
      <c r="S206" s="86">
        <v>100151190</v>
      </c>
      <c r="T206" s="81" t="s">
        <v>487</v>
      </c>
      <c r="U206" s="81" t="s">
        <v>161</v>
      </c>
      <c r="V206" s="82" t="s">
        <v>488</v>
      </c>
      <c r="W206" s="78" t="s">
        <v>489</v>
      </c>
      <c r="X206" s="83" t="s">
        <v>77</v>
      </c>
      <c r="Y206" s="70" t="s">
        <v>83</v>
      </c>
      <c r="Z206" s="95">
        <v>45310</v>
      </c>
      <c r="AA206" s="95">
        <v>45345</v>
      </c>
      <c r="AB206" s="95">
        <v>45394</v>
      </c>
      <c r="AC206" s="95">
        <v>45404</v>
      </c>
      <c r="AD206" s="86">
        <f t="shared" si="13"/>
        <v>35</v>
      </c>
      <c r="AE206" s="86">
        <f t="shared" si="13"/>
        <v>49</v>
      </c>
      <c r="AF206" s="86">
        <f t="shared" si="14"/>
        <v>84</v>
      </c>
      <c r="AG206" s="124" t="s">
        <v>536</v>
      </c>
      <c r="AH206" s="88" t="s">
        <v>537</v>
      </c>
      <c r="AI206" s="86" t="str">
        <f>VLOOKUP(Q206,[5]BD!H$6:K$170,4,0)</f>
        <v>13-10-00-000</v>
      </c>
    </row>
    <row r="207" spans="1:35" s="67" customFormat="1" ht="15" hidden="1" customHeight="1" x14ac:dyDescent="0.25">
      <c r="A207" s="68">
        <v>182</v>
      </c>
      <c r="B207" s="69" t="s">
        <v>503</v>
      </c>
      <c r="C207" s="70" t="s">
        <v>504</v>
      </c>
      <c r="D207" s="71" t="s">
        <v>151</v>
      </c>
      <c r="E207" s="72">
        <v>240</v>
      </c>
      <c r="F207" s="70" t="s">
        <v>157</v>
      </c>
      <c r="G207" s="73" t="s">
        <v>67</v>
      </c>
      <c r="H207" s="118">
        <v>1200000000</v>
      </c>
      <c r="I207" s="118">
        <v>1200000000</v>
      </c>
      <c r="J207" s="75" t="s">
        <v>68</v>
      </c>
      <c r="K207" s="70" t="s">
        <v>69</v>
      </c>
      <c r="L207" s="76">
        <f t="shared" si="12"/>
        <v>0</v>
      </c>
      <c r="M207" s="77" t="s">
        <v>552</v>
      </c>
      <c r="N207" s="78" t="s">
        <v>514</v>
      </c>
      <c r="O207" s="81" t="s">
        <v>108</v>
      </c>
      <c r="P207" s="79" t="s">
        <v>535</v>
      </c>
      <c r="Q207" s="58" t="s">
        <v>486</v>
      </c>
      <c r="R207" s="80" t="s">
        <v>426</v>
      </c>
      <c r="S207" s="86">
        <v>100151190</v>
      </c>
      <c r="T207" s="81" t="s">
        <v>487</v>
      </c>
      <c r="U207" s="81" t="s">
        <v>161</v>
      </c>
      <c r="V207" s="82" t="s">
        <v>488</v>
      </c>
      <c r="W207" s="78" t="s">
        <v>489</v>
      </c>
      <c r="X207" s="83" t="s">
        <v>77</v>
      </c>
      <c r="Y207" s="70" t="s">
        <v>83</v>
      </c>
      <c r="Z207" s="95">
        <v>45310</v>
      </c>
      <c r="AA207" s="95">
        <v>45345</v>
      </c>
      <c r="AB207" s="95">
        <v>45394</v>
      </c>
      <c r="AC207" s="95">
        <v>45404</v>
      </c>
      <c r="AD207" s="86">
        <f t="shared" si="13"/>
        <v>35</v>
      </c>
      <c r="AE207" s="86">
        <f t="shared" si="13"/>
        <v>49</v>
      </c>
      <c r="AF207" s="86">
        <f t="shared" si="14"/>
        <v>84</v>
      </c>
      <c r="AG207" s="124" t="s">
        <v>536</v>
      </c>
      <c r="AH207" s="88" t="s">
        <v>537</v>
      </c>
      <c r="AI207" s="86" t="str">
        <f>VLOOKUP(Q207,[5]BD!H$6:K$170,4,0)</f>
        <v>13-10-00-000</v>
      </c>
    </row>
    <row r="208" spans="1:35" s="67" customFormat="1" ht="15" hidden="1" customHeight="1" x14ac:dyDescent="0.25">
      <c r="A208" s="68">
        <v>183</v>
      </c>
      <c r="B208" s="69" t="s">
        <v>553</v>
      </c>
      <c r="C208" s="70" t="s">
        <v>554</v>
      </c>
      <c r="D208" s="71" t="s">
        <v>156</v>
      </c>
      <c r="E208" s="72">
        <v>270</v>
      </c>
      <c r="F208" s="70" t="s">
        <v>66</v>
      </c>
      <c r="G208" s="73" t="s">
        <v>67</v>
      </c>
      <c r="H208" s="118">
        <v>200000000</v>
      </c>
      <c r="I208" s="118">
        <v>200000000</v>
      </c>
      <c r="J208" s="75" t="s">
        <v>68</v>
      </c>
      <c r="K208" s="70" t="s">
        <v>69</v>
      </c>
      <c r="L208" s="76">
        <f t="shared" si="12"/>
        <v>0</v>
      </c>
      <c r="M208" s="77" t="s">
        <v>555</v>
      </c>
      <c r="N208" s="78" t="s">
        <v>100</v>
      </c>
      <c r="O208" s="78" t="s">
        <v>72</v>
      </c>
      <c r="P208" s="79" t="s">
        <v>69</v>
      </c>
      <c r="Q208" s="58" t="s">
        <v>556</v>
      </c>
      <c r="R208" s="80" t="s">
        <v>426</v>
      </c>
      <c r="S208" s="86">
        <v>100190441</v>
      </c>
      <c r="T208" s="81" t="s">
        <v>487</v>
      </c>
      <c r="U208" s="81" t="s">
        <v>161</v>
      </c>
      <c r="V208" s="82" t="s">
        <v>488</v>
      </c>
      <c r="W208" s="78" t="s">
        <v>557</v>
      </c>
      <c r="X208" s="83" t="s">
        <v>77</v>
      </c>
      <c r="Y208" s="70" t="s">
        <v>78</v>
      </c>
      <c r="Z208" s="95">
        <v>45341</v>
      </c>
      <c r="AA208" s="95">
        <v>45358</v>
      </c>
      <c r="AB208" s="95">
        <v>45369</v>
      </c>
      <c r="AC208" s="95">
        <v>45371</v>
      </c>
      <c r="AD208" s="86">
        <f t="shared" si="13"/>
        <v>17</v>
      </c>
      <c r="AE208" s="86">
        <f t="shared" si="13"/>
        <v>11</v>
      </c>
      <c r="AF208" s="86">
        <f t="shared" si="14"/>
        <v>28</v>
      </c>
      <c r="AG208" s="87" t="s">
        <v>69</v>
      </c>
      <c r="AH208" s="88" t="s">
        <v>69</v>
      </c>
      <c r="AI208" s="86" t="str">
        <f>VLOOKUP(Q208,[5]BD!H$6:K$170,4,0)</f>
        <v>13-10-00-000</v>
      </c>
    </row>
    <row r="209" spans="1:35" s="67" customFormat="1" ht="15" hidden="1" customHeight="1" x14ac:dyDescent="0.25">
      <c r="A209" s="68">
        <v>184</v>
      </c>
      <c r="B209" s="69">
        <v>39121700</v>
      </c>
      <c r="C209" s="70" t="s">
        <v>558</v>
      </c>
      <c r="D209" s="71" t="s">
        <v>156</v>
      </c>
      <c r="E209" s="72">
        <v>180</v>
      </c>
      <c r="F209" s="70" t="s">
        <v>164</v>
      </c>
      <c r="G209" s="73" t="s">
        <v>67</v>
      </c>
      <c r="H209" s="118">
        <v>50000000</v>
      </c>
      <c r="I209" s="118">
        <v>50000000</v>
      </c>
      <c r="J209" s="75" t="s">
        <v>68</v>
      </c>
      <c r="K209" s="70" t="s">
        <v>69</v>
      </c>
      <c r="L209" s="76">
        <f t="shared" si="12"/>
        <v>0</v>
      </c>
      <c r="M209" s="77" t="s">
        <v>559</v>
      </c>
      <c r="N209" s="78" t="s">
        <v>313</v>
      </c>
      <c r="O209" s="78" t="s">
        <v>72</v>
      </c>
      <c r="P209" s="79" t="s">
        <v>69</v>
      </c>
      <c r="Q209" s="58" t="s">
        <v>556</v>
      </c>
      <c r="R209" s="80" t="s">
        <v>426</v>
      </c>
      <c r="S209" s="86">
        <v>100190441</v>
      </c>
      <c r="T209" s="81" t="s">
        <v>487</v>
      </c>
      <c r="U209" s="81" t="s">
        <v>161</v>
      </c>
      <c r="V209" s="82" t="s">
        <v>488</v>
      </c>
      <c r="W209" s="78" t="s">
        <v>557</v>
      </c>
      <c r="X209" s="83" t="s">
        <v>77</v>
      </c>
      <c r="Y209" s="70" t="s">
        <v>197</v>
      </c>
      <c r="Z209" s="95">
        <v>45352</v>
      </c>
      <c r="AA209" s="95">
        <v>45380</v>
      </c>
      <c r="AB209" s="95">
        <v>45387</v>
      </c>
      <c r="AC209" s="95">
        <v>45389</v>
      </c>
      <c r="AD209" s="86">
        <f t="shared" si="13"/>
        <v>28</v>
      </c>
      <c r="AE209" s="86">
        <f t="shared" si="13"/>
        <v>7</v>
      </c>
      <c r="AF209" s="86">
        <f t="shared" si="14"/>
        <v>35</v>
      </c>
      <c r="AG209" s="87" t="s">
        <v>69</v>
      </c>
      <c r="AH209" s="88" t="s">
        <v>69</v>
      </c>
      <c r="AI209" s="86" t="str">
        <f>VLOOKUP(Q209,[5]BD!H$6:K$170,4,0)</f>
        <v>13-10-00-000</v>
      </c>
    </row>
    <row r="210" spans="1:35" s="67" customFormat="1" ht="15" hidden="1" customHeight="1" x14ac:dyDescent="0.25">
      <c r="A210" s="68">
        <v>185</v>
      </c>
      <c r="B210" s="69">
        <v>14111814</v>
      </c>
      <c r="C210" s="70" t="s">
        <v>560</v>
      </c>
      <c r="D210" s="71" t="s">
        <v>156</v>
      </c>
      <c r="E210" s="72">
        <v>180</v>
      </c>
      <c r="F210" s="70" t="s">
        <v>66</v>
      </c>
      <c r="G210" s="73" t="s">
        <v>67</v>
      </c>
      <c r="H210" s="118">
        <v>207447511</v>
      </c>
      <c r="I210" s="118">
        <v>207447511</v>
      </c>
      <c r="J210" s="75" t="s">
        <v>68</v>
      </c>
      <c r="K210" s="70" t="s">
        <v>69</v>
      </c>
      <c r="L210" s="76">
        <f t="shared" si="12"/>
        <v>0</v>
      </c>
      <c r="M210" s="77" t="s">
        <v>561</v>
      </c>
      <c r="N210" s="78" t="s">
        <v>154</v>
      </c>
      <c r="O210" s="78" t="s">
        <v>72</v>
      </c>
      <c r="P210" s="79" t="s">
        <v>69</v>
      </c>
      <c r="Q210" s="58" t="s">
        <v>556</v>
      </c>
      <c r="R210" s="80" t="s">
        <v>426</v>
      </c>
      <c r="S210" s="86">
        <v>100190441</v>
      </c>
      <c r="T210" s="81" t="s">
        <v>487</v>
      </c>
      <c r="U210" s="81" t="s">
        <v>161</v>
      </c>
      <c r="V210" s="82" t="s">
        <v>488</v>
      </c>
      <c r="W210" s="78" t="s">
        <v>557</v>
      </c>
      <c r="X210" s="83" t="s">
        <v>77</v>
      </c>
      <c r="Y210" s="70" t="s">
        <v>78</v>
      </c>
      <c r="Z210" s="95">
        <v>45341</v>
      </c>
      <c r="AA210" s="95">
        <v>45358</v>
      </c>
      <c r="AB210" s="95">
        <v>45369</v>
      </c>
      <c r="AC210" s="95">
        <v>45371</v>
      </c>
      <c r="AD210" s="86">
        <f t="shared" si="13"/>
        <v>17</v>
      </c>
      <c r="AE210" s="86">
        <f t="shared" si="13"/>
        <v>11</v>
      </c>
      <c r="AF210" s="86">
        <f t="shared" si="14"/>
        <v>28</v>
      </c>
      <c r="AG210" s="87" t="s">
        <v>69</v>
      </c>
      <c r="AH210" s="88" t="s">
        <v>69</v>
      </c>
      <c r="AI210" s="86" t="str">
        <f>VLOOKUP(Q210,[5]BD!H$6:K$170,4,0)</f>
        <v>13-10-00-000</v>
      </c>
    </row>
    <row r="211" spans="1:35" s="67" customFormat="1" ht="15" hidden="1" customHeight="1" x14ac:dyDescent="0.25">
      <c r="A211" s="68">
        <v>186</v>
      </c>
      <c r="B211" s="69">
        <v>81111810</v>
      </c>
      <c r="C211" s="70" t="s">
        <v>562</v>
      </c>
      <c r="D211" s="71" t="s">
        <v>65</v>
      </c>
      <c r="E211" s="72">
        <v>310</v>
      </c>
      <c r="F211" s="70" t="s">
        <v>66</v>
      </c>
      <c r="G211" s="73" t="s">
        <v>67</v>
      </c>
      <c r="H211" s="118">
        <v>16000000</v>
      </c>
      <c r="I211" s="118">
        <v>16000000</v>
      </c>
      <c r="J211" s="75" t="s">
        <v>68</v>
      </c>
      <c r="K211" s="70" t="s">
        <v>69</v>
      </c>
      <c r="L211" s="76">
        <f t="shared" si="12"/>
        <v>0</v>
      </c>
      <c r="M211" s="77" t="s">
        <v>563</v>
      </c>
      <c r="N211" s="78" t="s">
        <v>100</v>
      </c>
      <c r="O211" s="78" t="s">
        <v>72</v>
      </c>
      <c r="P211" s="79" t="s">
        <v>69</v>
      </c>
      <c r="Q211" s="58" t="s">
        <v>556</v>
      </c>
      <c r="R211" s="80" t="s">
        <v>426</v>
      </c>
      <c r="S211" s="86">
        <v>100190441</v>
      </c>
      <c r="T211" s="81" t="s">
        <v>487</v>
      </c>
      <c r="U211" s="81" t="s">
        <v>161</v>
      </c>
      <c r="V211" s="82" t="s">
        <v>488</v>
      </c>
      <c r="W211" s="78" t="s">
        <v>557</v>
      </c>
      <c r="X211" s="83" t="s">
        <v>77</v>
      </c>
      <c r="Y211" s="70" t="s">
        <v>283</v>
      </c>
      <c r="Z211" s="95">
        <v>45306</v>
      </c>
      <c r="AA211" s="95">
        <v>45320</v>
      </c>
      <c r="AB211" s="95">
        <v>45329</v>
      </c>
      <c r="AC211" s="95">
        <v>45331</v>
      </c>
      <c r="AD211" s="86">
        <f t="shared" si="13"/>
        <v>14</v>
      </c>
      <c r="AE211" s="86">
        <f t="shared" si="13"/>
        <v>9</v>
      </c>
      <c r="AF211" s="86">
        <f t="shared" si="14"/>
        <v>23</v>
      </c>
      <c r="AG211" s="87" t="s">
        <v>69</v>
      </c>
      <c r="AH211" s="88" t="s">
        <v>69</v>
      </c>
      <c r="AI211" s="86" t="str">
        <f>VLOOKUP(Q211,[5]BD!H$6:K$170,4,0)</f>
        <v>13-10-00-000</v>
      </c>
    </row>
    <row r="212" spans="1:35" s="67" customFormat="1" ht="15" hidden="1" customHeight="1" x14ac:dyDescent="0.25">
      <c r="A212" s="68">
        <v>187</v>
      </c>
      <c r="B212" s="69" t="s">
        <v>564</v>
      </c>
      <c r="C212" s="70" t="s">
        <v>565</v>
      </c>
      <c r="D212" s="71" t="s">
        <v>156</v>
      </c>
      <c r="E212" s="72">
        <v>269</v>
      </c>
      <c r="F212" s="70" t="s">
        <v>152</v>
      </c>
      <c r="G212" s="73" t="s">
        <v>67</v>
      </c>
      <c r="H212" s="118">
        <v>2979546672</v>
      </c>
      <c r="I212" s="118">
        <v>2979546672</v>
      </c>
      <c r="J212" s="75" t="s">
        <v>68</v>
      </c>
      <c r="K212" s="70" t="s">
        <v>69</v>
      </c>
      <c r="L212" s="76">
        <f t="shared" si="12"/>
        <v>0</v>
      </c>
      <c r="M212" s="77" t="s">
        <v>566</v>
      </c>
      <c r="N212" s="78" t="s">
        <v>313</v>
      </c>
      <c r="O212" s="78" t="s">
        <v>72</v>
      </c>
      <c r="P212" s="79" t="s">
        <v>69</v>
      </c>
      <c r="Q212" s="58" t="s">
        <v>556</v>
      </c>
      <c r="R212" s="80" t="s">
        <v>426</v>
      </c>
      <c r="S212" s="86">
        <v>100190441</v>
      </c>
      <c r="T212" s="81" t="s">
        <v>487</v>
      </c>
      <c r="U212" s="81" t="s">
        <v>161</v>
      </c>
      <c r="V212" s="82" t="s">
        <v>488</v>
      </c>
      <c r="W212" s="78" t="s">
        <v>557</v>
      </c>
      <c r="X212" s="83" t="s">
        <v>77</v>
      </c>
      <c r="Y212" s="70" t="s">
        <v>78</v>
      </c>
      <c r="Z212" s="95">
        <v>45336</v>
      </c>
      <c r="AA212" s="95">
        <v>45358</v>
      </c>
      <c r="AB212" s="95">
        <v>45372</v>
      </c>
      <c r="AC212" s="95">
        <v>45373</v>
      </c>
      <c r="AD212" s="86">
        <f t="shared" si="13"/>
        <v>22</v>
      </c>
      <c r="AE212" s="86">
        <f t="shared" si="13"/>
        <v>14</v>
      </c>
      <c r="AF212" s="86">
        <f t="shared" si="14"/>
        <v>36</v>
      </c>
      <c r="AG212" s="87" t="s">
        <v>69</v>
      </c>
      <c r="AH212" s="88" t="s">
        <v>69</v>
      </c>
      <c r="AI212" s="86" t="str">
        <f>VLOOKUP(Q212,[5]BD!H$6:K$170,4,0)</f>
        <v>13-10-00-000</v>
      </c>
    </row>
    <row r="213" spans="1:35" s="67" customFormat="1" ht="15" hidden="1" customHeight="1" x14ac:dyDescent="0.25">
      <c r="A213" s="68">
        <v>188</v>
      </c>
      <c r="B213" s="69">
        <v>44103100</v>
      </c>
      <c r="C213" s="70" t="s">
        <v>567</v>
      </c>
      <c r="D213" s="71" t="s">
        <v>156</v>
      </c>
      <c r="E213" s="72">
        <v>269</v>
      </c>
      <c r="F213" s="70" t="s">
        <v>152</v>
      </c>
      <c r="G213" s="73" t="s">
        <v>67</v>
      </c>
      <c r="H213" s="118">
        <v>4973398151</v>
      </c>
      <c r="I213" s="118">
        <v>4973398151</v>
      </c>
      <c r="J213" s="75" t="s">
        <v>68</v>
      </c>
      <c r="K213" s="70" t="s">
        <v>69</v>
      </c>
      <c r="L213" s="76">
        <f t="shared" si="12"/>
        <v>0</v>
      </c>
      <c r="M213" s="77" t="s">
        <v>568</v>
      </c>
      <c r="N213" s="78" t="s">
        <v>313</v>
      </c>
      <c r="O213" s="78" t="s">
        <v>72</v>
      </c>
      <c r="P213" s="79" t="s">
        <v>69</v>
      </c>
      <c r="Q213" s="58" t="s">
        <v>556</v>
      </c>
      <c r="R213" s="80" t="s">
        <v>426</v>
      </c>
      <c r="S213" s="86">
        <v>100190441</v>
      </c>
      <c r="T213" s="81" t="s">
        <v>487</v>
      </c>
      <c r="U213" s="81" t="s">
        <v>161</v>
      </c>
      <c r="V213" s="82" t="s">
        <v>488</v>
      </c>
      <c r="W213" s="78" t="s">
        <v>557</v>
      </c>
      <c r="X213" s="83" t="s">
        <v>77</v>
      </c>
      <c r="Y213" s="70" t="s">
        <v>78</v>
      </c>
      <c r="Z213" s="95">
        <v>45336</v>
      </c>
      <c r="AA213" s="95">
        <v>45358</v>
      </c>
      <c r="AB213" s="95">
        <v>45372</v>
      </c>
      <c r="AC213" s="95">
        <v>45374</v>
      </c>
      <c r="AD213" s="86">
        <f t="shared" si="13"/>
        <v>22</v>
      </c>
      <c r="AE213" s="86">
        <f t="shared" si="13"/>
        <v>14</v>
      </c>
      <c r="AF213" s="86">
        <f t="shared" si="14"/>
        <v>36</v>
      </c>
      <c r="AG213" s="87" t="s">
        <v>69</v>
      </c>
      <c r="AH213" s="88" t="s">
        <v>69</v>
      </c>
      <c r="AI213" s="86" t="str">
        <f>VLOOKUP(Q213,[5]BD!H$6:K$170,4,0)</f>
        <v>13-10-00-000</v>
      </c>
    </row>
    <row r="214" spans="1:35" s="67" customFormat="1" ht="15" hidden="1" customHeight="1" x14ac:dyDescent="0.25">
      <c r="A214" s="68">
        <v>189</v>
      </c>
      <c r="B214" s="69">
        <v>84131500</v>
      </c>
      <c r="C214" s="70" t="s">
        <v>569</v>
      </c>
      <c r="D214" s="71" t="s">
        <v>167</v>
      </c>
      <c r="E214" s="72">
        <v>270</v>
      </c>
      <c r="F214" s="70" t="s">
        <v>220</v>
      </c>
      <c r="G214" s="73" t="s">
        <v>67</v>
      </c>
      <c r="H214" s="118">
        <v>810304971</v>
      </c>
      <c r="I214" s="118">
        <v>810304971</v>
      </c>
      <c r="J214" s="75" t="s">
        <v>68</v>
      </c>
      <c r="K214" s="70" t="s">
        <v>69</v>
      </c>
      <c r="L214" s="76">
        <f t="shared" si="12"/>
        <v>0</v>
      </c>
      <c r="M214" s="77" t="s">
        <v>570</v>
      </c>
      <c r="N214" s="78" t="s">
        <v>154</v>
      </c>
      <c r="O214" s="78" t="s">
        <v>72</v>
      </c>
      <c r="P214" s="79" t="s">
        <v>69</v>
      </c>
      <c r="Q214" s="58" t="s">
        <v>556</v>
      </c>
      <c r="R214" s="80" t="s">
        <v>426</v>
      </c>
      <c r="S214" s="86">
        <v>100190441</v>
      </c>
      <c r="T214" s="81" t="s">
        <v>487</v>
      </c>
      <c r="U214" s="81" t="s">
        <v>161</v>
      </c>
      <c r="V214" s="82" t="s">
        <v>488</v>
      </c>
      <c r="W214" s="78" t="s">
        <v>557</v>
      </c>
      <c r="X214" s="83" t="s">
        <v>77</v>
      </c>
      <c r="Y214" s="70" t="s">
        <v>197</v>
      </c>
      <c r="Z214" s="95">
        <v>45383</v>
      </c>
      <c r="AA214" s="95">
        <v>45404</v>
      </c>
      <c r="AB214" s="95">
        <v>45418</v>
      </c>
      <c r="AC214" s="95">
        <v>45420</v>
      </c>
      <c r="AD214" s="86">
        <f t="shared" si="13"/>
        <v>21</v>
      </c>
      <c r="AE214" s="86">
        <f t="shared" si="13"/>
        <v>14</v>
      </c>
      <c r="AF214" s="86">
        <f t="shared" si="14"/>
        <v>35</v>
      </c>
      <c r="AG214" s="87" t="s">
        <v>69</v>
      </c>
      <c r="AH214" s="88" t="s">
        <v>69</v>
      </c>
      <c r="AI214" s="86" t="str">
        <f>VLOOKUP(Q214,[5]BD!H$6:K$170,4,0)</f>
        <v>13-10-00-000</v>
      </c>
    </row>
    <row r="215" spans="1:35" s="67" customFormat="1" ht="15" hidden="1" customHeight="1" x14ac:dyDescent="0.25">
      <c r="A215" s="68">
        <v>190</v>
      </c>
      <c r="B215" s="69">
        <v>84131500</v>
      </c>
      <c r="C215" s="70" t="s">
        <v>569</v>
      </c>
      <c r="D215" s="71" t="s">
        <v>571</v>
      </c>
      <c r="E215" s="72">
        <v>120</v>
      </c>
      <c r="F215" s="70" t="s">
        <v>220</v>
      </c>
      <c r="G215" s="73" t="s">
        <v>67</v>
      </c>
      <c r="H215" s="118">
        <v>251824008</v>
      </c>
      <c r="I215" s="118">
        <v>251824008</v>
      </c>
      <c r="J215" s="75" t="s">
        <v>68</v>
      </c>
      <c r="K215" s="70" t="s">
        <v>69</v>
      </c>
      <c r="L215" s="76">
        <f t="shared" si="12"/>
        <v>0</v>
      </c>
      <c r="M215" s="77" t="s">
        <v>572</v>
      </c>
      <c r="N215" s="78" t="s">
        <v>154</v>
      </c>
      <c r="O215" s="78" t="s">
        <v>72</v>
      </c>
      <c r="P215" s="79" t="s">
        <v>69</v>
      </c>
      <c r="Q215" s="58" t="s">
        <v>556</v>
      </c>
      <c r="R215" s="80" t="s">
        <v>426</v>
      </c>
      <c r="S215" s="86">
        <v>100190441</v>
      </c>
      <c r="T215" s="81" t="s">
        <v>487</v>
      </c>
      <c r="U215" s="81" t="s">
        <v>161</v>
      </c>
      <c r="V215" s="82" t="s">
        <v>488</v>
      </c>
      <c r="W215" s="78" t="s">
        <v>557</v>
      </c>
      <c r="X215" s="83" t="s">
        <v>77</v>
      </c>
      <c r="Y215" s="70" t="s">
        <v>197</v>
      </c>
      <c r="Z215" s="95">
        <v>45545</v>
      </c>
      <c r="AA215" s="95">
        <v>45559</v>
      </c>
      <c r="AB215" s="95">
        <v>45573</v>
      </c>
      <c r="AC215" s="95">
        <v>45376</v>
      </c>
      <c r="AD215" s="86">
        <f t="shared" si="13"/>
        <v>14</v>
      </c>
      <c r="AE215" s="86">
        <f t="shared" si="13"/>
        <v>14</v>
      </c>
      <c r="AF215" s="86">
        <f t="shared" si="14"/>
        <v>28</v>
      </c>
      <c r="AG215" s="87" t="s">
        <v>69</v>
      </c>
      <c r="AH215" s="88" t="s">
        <v>69</v>
      </c>
      <c r="AI215" s="86" t="str">
        <f>VLOOKUP(Q215,[5]BD!H$6:K$170,4,0)</f>
        <v>13-10-00-000</v>
      </c>
    </row>
    <row r="216" spans="1:35" s="67" customFormat="1" ht="15" hidden="1" customHeight="1" x14ac:dyDescent="0.25">
      <c r="A216" s="68">
        <v>191</v>
      </c>
      <c r="B216" s="69" t="s">
        <v>573</v>
      </c>
      <c r="C216" s="70" t="s">
        <v>574</v>
      </c>
      <c r="D216" s="71" t="s">
        <v>98</v>
      </c>
      <c r="E216" s="72">
        <v>360</v>
      </c>
      <c r="F216" s="70" t="s">
        <v>220</v>
      </c>
      <c r="G216" s="73" t="s">
        <v>67</v>
      </c>
      <c r="H216" s="118">
        <v>36260320500</v>
      </c>
      <c r="I216" s="118">
        <v>5826000000</v>
      </c>
      <c r="J216" s="75" t="s">
        <v>201</v>
      </c>
      <c r="K216" s="70" t="s">
        <v>202</v>
      </c>
      <c r="L216" s="76">
        <f t="shared" si="12"/>
        <v>30434320500</v>
      </c>
      <c r="M216" s="77" t="s">
        <v>575</v>
      </c>
      <c r="N216" s="78" t="s">
        <v>100</v>
      </c>
      <c r="O216" s="78" t="s">
        <v>72</v>
      </c>
      <c r="P216" s="79" t="s">
        <v>69</v>
      </c>
      <c r="Q216" s="58" t="s">
        <v>556</v>
      </c>
      <c r="R216" s="80" t="s">
        <v>426</v>
      </c>
      <c r="S216" s="86">
        <v>100190441</v>
      </c>
      <c r="T216" s="81" t="s">
        <v>487</v>
      </c>
      <c r="U216" s="81" t="s">
        <v>161</v>
      </c>
      <c r="V216" s="82" t="s">
        <v>488</v>
      </c>
      <c r="W216" s="78" t="s">
        <v>557</v>
      </c>
      <c r="X216" s="83" t="s">
        <v>77</v>
      </c>
      <c r="Y216" s="70" t="s">
        <v>78</v>
      </c>
      <c r="Z216" s="95">
        <v>45474</v>
      </c>
      <c r="AA216" s="95">
        <v>45495</v>
      </c>
      <c r="AB216" s="95">
        <v>45509</v>
      </c>
      <c r="AC216" s="95">
        <v>45511</v>
      </c>
      <c r="AD216" s="86">
        <f t="shared" si="13"/>
        <v>21</v>
      </c>
      <c r="AE216" s="86">
        <f t="shared" si="13"/>
        <v>14</v>
      </c>
      <c r="AF216" s="86">
        <f t="shared" si="14"/>
        <v>35</v>
      </c>
      <c r="AG216" s="87" t="s">
        <v>69</v>
      </c>
      <c r="AH216" s="88" t="s">
        <v>69</v>
      </c>
      <c r="AI216" s="86" t="str">
        <f>VLOOKUP(Q216,[5]BD!H$6:K$170,4,0)</f>
        <v>13-10-00-000</v>
      </c>
    </row>
    <row r="217" spans="1:35" s="67" customFormat="1" ht="15" hidden="1" customHeight="1" x14ac:dyDescent="0.25">
      <c r="A217" s="68">
        <v>192</v>
      </c>
      <c r="B217" s="69">
        <v>80161801</v>
      </c>
      <c r="C217" s="70" t="s">
        <v>576</v>
      </c>
      <c r="D217" s="71" t="s">
        <v>241</v>
      </c>
      <c r="E217" s="72">
        <v>700</v>
      </c>
      <c r="F217" s="70" t="s">
        <v>152</v>
      </c>
      <c r="G217" s="73" t="s">
        <v>67</v>
      </c>
      <c r="H217" s="118">
        <v>3200308174.8159308</v>
      </c>
      <c r="I217" s="118">
        <v>496804773</v>
      </c>
      <c r="J217" s="75" t="s">
        <v>201</v>
      </c>
      <c r="K217" s="70" t="s">
        <v>202</v>
      </c>
      <c r="L217" s="76">
        <f t="shared" si="12"/>
        <v>2703503401.8159308</v>
      </c>
      <c r="M217" s="77" t="s">
        <v>576</v>
      </c>
      <c r="N217" s="78" t="s">
        <v>100</v>
      </c>
      <c r="O217" s="78" t="s">
        <v>72</v>
      </c>
      <c r="P217" s="79" t="s">
        <v>69</v>
      </c>
      <c r="Q217" s="58" t="s">
        <v>556</v>
      </c>
      <c r="R217" s="80" t="s">
        <v>426</v>
      </c>
      <c r="S217" s="86">
        <v>100190441</v>
      </c>
      <c r="T217" s="81" t="s">
        <v>487</v>
      </c>
      <c r="U217" s="81" t="s">
        <v>161</v>
      </c>
      <c r="V217" s="82" t="s">
        <v>488</v>
      </c>
      <c r="W217" s="78" t="s">
        <v>489</v>
      </c>
      <c r="X217" s="83" t="s">
        <v>77</v>
      </c>
      <c r="Y217" s="70" t="s">
        <v>81</v>
      </c>
      <c r="Z217" s="95">
        <v>45385</v>
      </c>
      <c r="AA217" s="95">
        <v>45418</v>
      </c>
      <c r="AB217" s="95">
        <v>45463</v>
      </c>
      <c r="AC217" s="95">
        <v>45465</v>
      </c>
      <c r="AD217" s="86">
        <f t="shared" si="13"/>
        <v>33</v>
      </c>
      <c r="AE217" s="86">
        <f t="shared" si="13"/>
        <v>45</v>
      </c>
      <c r="AF217" s="86">
        <f t="shared" si="14"/>
        <v>78</v>
      </c>
      <c r="AG217" s="87" t="s">
        <v>69</v>
      </c>
      <c r="AH217" s="88" t="s">
        <v>69</v>
      </c>
      <c r="AI217" s="86" t="str">
        <f>VLOOKUP(Q217,[5]BD!H$6:K$170,4,0)</f>
        <v>13-10-00-000</v>
      </c>
    </row>
    <row r="218" spans="1:35" s="67" customFormat="1" ht="15" hidden="1" customHeight="1" x14ac:dyDescent="0.25">
      <c r="A218" s="68">
        <v>193</v>
      </c>
      <c r="B218" s="69">
        <v>76101604</v>
      </c>
      <c r="C218" s="70" t="s">
        <v>577</v>
      </c>
      <c r="D218" s="71" t="s">
        <v>156</v>
      </c>
      <c r="E218" s="72">
        <v>270</v>
      </c>
      <c r="F218" s="70" t="s">
        <v>66</v>
      </c>
      <c r="G218" s="73" t="s">
        <v>67</v>
      </c>
      <c r="H218" s="118">
        <v>4891073288</v>
      </c>
      <c r="I218" s="118">
        <v>4891073288</v>
      </c>
      <c r="J218" s="75" t="s">
        <v>68</v>
      </c>
      <c r="K218" s="70" t="s">
        <v>69</v>
      </c>
      <c r="L218" s="76">
        <f t="shared" si="12"/>
        <v>0</v>
      </c>
      <c r="M218" s="77" t="s">
        <v>578</v>
      </c>
      <c r="N218" s="78" t="s">
        <v>525</v>
      </c>
      <c r="O218" s="78" t="s">
        <v>72</v>
      </c>
      <c r="P218" s="79" t="s">
        <v>69</v>
      </c>
      <c r="Q218" s="58" t="s">
        <v>579</v>
      </c>
      <c r="R218" s="80" t="s">
        <v>426</v>
      </c>
      <c r="S218" s="86">
        <v>100190443</v>
      </c>
      <c r="T218" s="81" t="s">
        <v>487</v>
      </c>
      <c r="U218" s="81" t="s">
        <v>161</v>
      </c>
      <c r="V218" s="82" t="s">
        <v>488</v>
      </c>
      <c r="W218" s="78" t="s">
        <v>580</v>
      </c>
      <c r="X218" s="83" t="s">
        <v>77</v>
      </c>
      <c r="Y218" s="70" t="s">
        <v>81</v>
      </c>
      <c r="Z218" s="95">
        <v>45323</v>
      </c>
      <c r="AA218" s="95">
        <v>45366</v>
      </c>
      <c r="AB218" s="95">
        <v>45378</v>
      </c>
      <c r="AC218" s="95">
        <v>45383</v>
      </c>
      <c r="AD218" s="86">
        <f t="shared" si="13"/>
        <v>43</v>
      </c>
      <c r="AE218" s="86">
        <f t="shared" si="13"/>
        <v>12</v>
      </c>
      <c r="AF218" s="86">
        <f t="shared" si="14"/>
        <v>55</v>
      </c>
      <c r="AG218" s="87" t="s">
        <v>69</v>
      </c>
      <c r="AH218" s="88" t="s">
        <v>69</v>
      </c>
      <c r="AI218" s="86" t="str">
        <f>VLOOKUP(Q218,[5]BD!H$6:K$170,4,0)</f>
        <v>13-10-00-000</v>
      </c>
    </row>
    <row r="219" spans="1:35" s="67" customFormat="1" ht="15" hidden="1" customHeight="1" x14ac:dyDescent="0.25">
      <c r="A219" s="68">
        <v>194</v>
      </c>
      <c r="B219" s="69">
        <v>80121700</v>
      </c>
      <c r="C219" s="70" t="s">
        <v>581</v>
      </c>
      <c r="D219" s="71" t="s">
        <v>65</v>
      </c>
      <c r="E219" s="72">
        <v>315</v>
      </c>
      <c r="F219" s="70" t="s">
        <v>66</v>
      </c>
      <c r="G219" s="73" t="s">
        <v>67</v>
      </c>
      <c r="H219" s="74">
        <v>90200000</v>
      </c>
      <c r="I219" s="74">
        <v>90200000</v>
      </c>
      <c r="J219" s="75" t="s">
        <v>68</v>
      </c>
      <c r="K219" s="70" t="s">
        <v>69</v>
      </c>
      <c r="L219" s="76">
        <f t="shared" si="12"/>
        <v>0</v>
      </c>
      <c r="M219" s="77" t="s">
        <v>582</v>
      </c>
      <c r="N219" s="78" t="s">
        <v>71</v>
      </c>
      <c r="O219" s="78" t="s">
        <v>72</v>
      </c>
      <c r="P219" s="79" t="s">
        <v>69</v>
      </c>
      <c r="Q219" s="58" t="s">
        <v>583</v>
      </c>
      <c r="R219" s="80" t="s">
        <v>584</v>
      </c>
      <c r="S219" s="86">
        <v>100208194</v>
      </c>
      <c r="T219" s="81" t="s">
        <v>585</v>
      </c>
      <c r="U219" s="81" t="s">
        <v>161</v>
      </c>
      <c r="V219" s="82" t="s">
        <v>586</v>
      </c>
      <c r="W219" s="78" t="s">
        <v>587</v>
      </c>
      <c r="X219" s="83" t="s">
        <v>77</v>
      </c>
      <c r="Y219" s="70" t="s">
        <v>81</v>
      </c>
      <c r="Z219" s="95">
        <v>45288</v>
      </c>
      <c r="AA219" s="95">
        <v>45303</v>
      </c>
      <c r="AB219" s="95">
        <v>45334</v>
      </c>
      <c r="AC219" s="95">
        <v>45336</v>
      </c>
      <c r="AD219" s="86">
        <f t="shared" si="13"/>
        <v>15</v>
      </c>
      <c r="AE219" s="86">
        <f t="shared" si="13"/>
        <v>31</v>
      </c>
      <c r="AF219" s="86">
        <f t="shared" si="14"/>
        <v>46</v>
      </c>
      <c r="AG219" s="87" t="s">
        <v>69</v>
      </c>
      <c r="AH219" s="88" t="s">
        <v>69</v>
      </c>
      <c r="AI219" s="86" t="str">
        <f>VLOOKUP(Q219,[5]BD!H$6:K$170,4,0)</f>
        <v>13-10-00-000</v>
      </c>
    </row>
    <row r="220" spans="1:35" s="67" customFormat="1" ht="15" hidden="1" customHeight="1" x14ac:dyDescent="0.25">
      <c r="A220" s="68">
        <v>195</v>
      </c>
      <c r="B220" s="69">
        <v>80121700</v>
      </c>
      <c r="C220" s="70" t="s">
        <v>581</v>
      </c>
      <c r="D220" s="71" t="s">
        <v>65</v>
      </c>
      <c r="E220" s="72">
        <v>315</v>
      </c>
      <c r="F220" s="70" t="s">
        <v>66</v>
      </c>
      <c r="G220" s="73" t="s">
        <v>67</v>
      </c>
      <c r="H220" s="74">
        <v>90200000</v>
      </c>
      <c r="I220" s="74">
        <v>90200000</v>
      </c>
      <c r="J220" s="75" t="s">
        <v>68</v>
      </c>
      <c r="K220" s="70" t="s">
        <v>69</v>
      </c>
      <c r="L220" s="76">
        <f t="shared" si="12"/>
        <v>0</v>
      </c>
      <c r="M220" s="77" t="s">
        <v>582</v>
      </c>
      <c r="N220" s="78" t="s">
        <v>71</v>
      </c>
      <c r="O220" s="78" t="s">
        <v>72</v>
      </c>
      <c r="P220" s="79" t="s">
        <v>69</v>
      </c>
      <c r="Q220" s="58" t="s">
        <v>583</v>
      </c>
      <c r="R220" s="80" t="s">
        <v>584</v>
      </c>
      <c r="S220" s="86">
        <v>100208194</v>
      </c>
      <c r="T220" s="81" t="s">
        <v>585</v>
      </c>
      <c r="U220" s="81" t="s">
        <v>161</v>
      </c>
      <c r="V220" s="82" t="s">
        <v>586</v>
      </c>
      <c r="W220" s="78" t="s">
        <v>587</v>
      </c>
      <c r="X220" s="83" t="s">
        <v>77</v>
      </c>
      <c r="Y220" s="70" t="s">
        <v>81</v>
      </c>
      <c r="Z220" s="95">
        <v>45288</v>
      </c>
      <c r="AA220" s="95">
        <v>45303</v>
      </c>
      <c r="AB220" s="95">
        <v>45334</v>
      </c>
      <c r="AC220" s="95">
        <v>45336</v>
      </c>
      <c r="AD220" s="86">
        <f t="shared" si="13"/>
        <v>15</v>
      </c>
      <c r="AE220" s="86">
        <f t="shared" si="13"/>
        <v>31</v>
      </c>
      <c r="AF220" s="86">
        <f t="shared" si="14"/>
        <v>46</v>
      </c>
      <c r="AG220" s="87" t="s">
        <v>69</v>
      </c>
      <c r="AH220" s="88" t="s">
        <v>69</v>
      </c>
      <c r="AI220" s="86" t="str">
        <f>VLOOKUP(Q220,[5]BD!H$6:K$170,4,0)</f>
        <v>13-10-00-000</v>
      </c>
    </row>
    <row r="221" spans="1:35" s="67" customFormat="1" ht="15" hidden="1" customHeight="1" x14ac:dyDescent="0.25">
      <c r="A221" s="68">
        <v>196</v>
      </c>
      <c r="B221" s="69">
        <v>80121700</v>
      </c>
      <c r="C221" s="70" t="s">
        <v>581</v>
      </c>
      <c r="D221" s="71" t="s">
        <v>65</v>
      </c>
      <c r="E221" s="72">
        <v>315</v>
      </c>
      <c r="F221" s="70" t="s">
        <v>66</v>
      </c>
      <c r="G221" s="73" t="s">
        <v>67</v>
      </c>
      <c r="H221" s="74">
        <v>90200000</v>
      </c>
      <c r="I221" s="74">
        <v>90200000</v>
      </c>
      <c r="J221" s="75" t="s">
        <v>68</v>
      </c>
      <c r="K221" s="70" t="s">
        <v>69</v>
      </c>
      <c r="L221" s="76">
        <f t="shared" si="12"/>
        <v>0</v>
      </c>
      <c r="M221" s="77" t="s">
        <v>582</v>
      </c>
      <c r="N221" s="78" t="s">
        <v>71</v>
      </c>
      <c r="O221" s="78" t="s">
        <v>72</v>
      </c>
      <c r="P221" s="79" t="s">
        <v>69</v>
      </c>
      <c r="Q221" s="58" t="s">
        <v>583</v>
      </c>
      <c r="R221" s="80" t="s">
        <v>584</v>
      </c>
      <c r="S221" s="86">
        <v>100208194</v>
      </c>
      <c r="T221" s="81" t="s">
        <v>585</v>
      </c>
      <c r="U221" s="81" t="s">
        <v>161</v>
      </c>
      <c r="V221" s="82" t="s">
        <v>586</v>
      </c>
      <c r="W221" s="78" t="s">
        <v>587</v>
      </c>
      <c r="X221" s="83" t="s">
        <v>77</v>
      </c>
      <c r="Y221" s="70" t="s">
        <v>81</v>
      </c>
      <c r="Z221" s="95">
        <v>45288</v>
      </c>
      <c r="AA221" s="95">
        <v>45303</v>
      </c>
      <c r="AB221" s="95">
        <v>45334</v>
      </c>
      <c r="AC221" s="95">
        <v>45336</v>
      </c>
      <c r="AD221" s="86">
        <f t="shared" si="13"/>
        <v>15</v>
      </c>
      <c r="AE221" s="86">
        <f t="shared" si="13"/>
        <v>31</v>
      </c>
      <c r="AF221" s="86">
        <f t="shared" si="14"/>
        <v>46</v>
      </c>
      <c r="AG221" s="87" t="s">
        <v>69</v>
      </c>
      <c r="AH221" s="88" t="s">
        <v>69</v>
      </c>
      <c r="AI221" s="86" t="str">
        <f>VLOOKUP(Q221,[5]BD!H$6:K$170,4,0)</f>
        <v>13-10-00-000</v>
      </c>
    </row>
    <row r="222" spans="1:35" s="67" customFormat="1" ht="15" hidden="1" customHeight="1" x14ac:dyDescent="0.25">
      <c r="A222" s="68">
        <v>197</v>
      </c>
      <c r="B222" s="69">
        <v>80121700</v>
      </c>
      <c r="C222" s="70" t="s">
        <v>581</v>
      </c>
      <c r="D222" s="71" t="s">
        <v>65</v>
      </c>
      <c r="E222" s="72">
        <v>315</v>
      </c>
      <c r="F222" s="70" t="s">
        <v>66</v>
      </c>
      <c r="G222" s="73" t="s">
        <v>67</v>
      </c>
      <c r="H222" s="74">
        <v>90200000</v>
      </c>
      <c r="I222" s="74">
        <v>90200000</v>
      </c>
      <c r="J222" s="75" t="s">
        <v>68</v>
      </c>
      <c r="K222" s="70" t="s">
        <v>69</v>
      </c>
      <c r="L222" s="76">
        <f t="shared" si="12"/>
        <v>0</v>
      </c>
      <c r="M222" s="77" t="s">
        <v>582</v>
      </c>
      <c r="N222" s="78" t="s">
        <v>71</v>
      </c>
      <c r="O222" s="78" t="s">
        <v>72</v>
      </c>
      <c r="P222" s="79" t="s">
        <v>69</v>
      </c>
      <c r="Q222" s="58" t="s">
        <v>583</v>
      </c>
      <c r="R222" s="80" t="s">
        <v>584</v>
      </c>
      <c r="S222" s="86">
        <v>100208194</v>
      </c>
      <c r="T222" s="81" t="s">
        <v>585</v>
      </c>
      <c r="U222" s="81" t="s">
        <v>161</v>
      </c>
      <c r="V222" s="82" t="s">
        <v>586</v>
      </c>
      <c r="W222" s="78" t="s">
        <v>587</v>
      </c>
      <c r="X222" s="83" t="s">
        <v>77</v>
      </c>
      <c r="Y222" s="70" t="s">
        <v>81</v>
      </c>
      <c r="Z222" s="95">
        <v>45288</v>
      </c>
      <c r="AA222" s="95">
        <v>45303</v>
      </c>
      <c r="AB222" s="95">
        <v>45334</v>
      </c>
      <c r="AC222" s="95">
        <v>45336</v>
      </c>
      <c r="AD222" s="86">
        <f t="shared" si="13"/>
        <v>15</v>
      </c>
      <c r="AE222" s="86">
        <f t="shared" si="13"/>
        <v>31</v>
      </c>
      <c r="AF222" s="86">
        <f t="shared" si="14"/>
        <v>46</v>
      </c>
      <c r="AG222" s="87" t="s">
        <v>69</v>
      </c>
      <c r="AH222" s="88" t="s">
        <v>69</v>
      </c>
      <c r="AI222" s="86" t="str">
        <f>VLOOKUP(Q222,[5]BD!H$6:K$170,4,0)</f>
        <v>13-10-00-000</v>
      </c>
    </row>
    <row r="223" spans="1:35" s="67" customFormat="1" ht="15" hidden="1" customHeight="1" x14ac:dyDescent="0.25">
      <c r="A223" s="68">
        <v>198</v>
      </c>
      <c r="B223" s="69">
        <v>80121700</v>
      </c>
      <c r="C223" s="70" t="s">
        <v>581</v>
      </c>
      <c r="D223" s="71" t="s">
        <v>65</v>
      </c>
      <c r="E223" s="72">
        <v>315</v>
      </c>
      <c r="F223" s="70" t="s">
        <v>66</v>
      </c>
      <c r="G223" s="73" t="s">
        <v>67</v>
      </c>
      <c r="H223" s="74">
        <v>90200000</v>
      </c>
      <c r="I223" s="74">
        <v>90200000</v>
      </c>
      <c r="J223" s="75" t="s">
        <v>68</v>
      </c>
      <c r="K223" s="70" t="s">
        <v>69</v>
      </c>
      <c r="L223" s="76">
        <f t="shared" si="12"/>
        <v>0</v>
      </c>
      <c r="M223" s="77" t="s">
        <v>582</v>
      </c>
      <c r="N223" s="78" t="s">
        <v>71</v>
      </c>
      <c r="O223" s="78" t="s">
        <v>72</v>
      </c>
      <c r="P223" s="79" t="s">
        <v>69</v>
      </c>
      <c r="Q223" s="58" t="s">
        <v>583</v>
      </c>
      <c r="R223" s="80" t="s">
        <v>584</v>
      </c>
      <c r="S223" s="86">
        <v>100208194</v>
      </c>
      <c r="T223" s="81" t="s">
        <v>585</v>
      </c>
      <c r="U223" s="81" t="s">
        <v>161</v>
      </c>
      <c r="V223" s="82" t="s">
        <v>586</v>
      </c>
      <c r="W223" s="78" t="s">
        <v>587</v>
      </c>
      <c r="X223" s="83" t="s">
        <v>77</v>
      </c>
      <c r="Y223" s="70" t="s">
        <v>81</v>
      </c>
      <c r="Z223" s="95">
        <v>45288</v>
      </c>
      <c r="AA223" s="95">
        <v>45303</v>
      </c>
      <c r="AB223" s="95">
        <v>45334</v>
      </c>
      <c r="AC223" s="95">
        <v>45336</v>
      </c>
      <c r="AD223" s="86">
        <f t="shared" si="13"/>
        <v>15</v>
      </c>
      <c r="AE223" s="86">
        <f t="shared" si="13"/>
        <v>31</v>
      </c>
      <c r="AF223" s="86">
        <f t="shared" si="14"/>
        <v>46</v>
      </c>
      <c r="AG223" s="87" t="s">
        <v>69</v>
      </c>
      <c r="AH223" s="88" t="s">
        <v>69</v>
      </c>
      <c r="AI223" s="86" t="str">
        <f>VLOOKUP(Q223,[5]BD!H$6:K$170,4,0)</f>
        <v>13-10-00-000</v>
      </c>
    </row>
    <row r="224" spans="1:35" s="67" customFormat="1" ht="15" hidden="1" customHeight="1" x14ac:dyDescent="0.25">
      <c r="A224" s="68">
        <v>199</v>
      </c>
      <c r="B224" s="69">
        <v>81112214</v>
      </c>
      <c r="C224" s="70" t="s">
        <v>588</v>
      </c>
      <c r="D224" s="71" t="s">
        <v>65</v>
      </c>
      <c r="E224" s="72">
        <v>365</v>
      </c>
      <c r="F224" s="70" t="s">
        <v>66</v>
      </c>
      <c r="G224" s="73" t="s">
        <v>67</v>
      </c>
      <c r="H224" s="74">
        <v>87000000</v>
      </c>
      <c r="I224" s="74">
        <v>87000000</v>
      </c>
      <c r="J224" s="75" t="s">
        <v>68</v>
      </c>
      <c r="K224" s="70" t="s">
        <v>69</v>
      </c>
      <c r="L224" s="76">
        <f t="shared" si="12"/>
        <v>0</v>
      </c>
      <c r="M224" s="77" t="s">
        <v>589</v>
      </c>
      <c r="N224" s="78" t="s">
        <v>71</v>
      </c>
      <c r="O224" s="78" t="s">
        <v>72</v>
      </c>
      <c r="P224" s="79" t="s">
        <v>69</v>
      </c>
      <c r="Q224" s="58" t="s">
        <v>590</v>
      </c>
      <c r="R224" s="80" t="s">
        <v>584</v>
      </c>
      <c r="S224" s="86">
        <v>100208192</v>
      </c>
      <c r="T224" s="81" t="s">
        <v>591</v>
      </c>
      <c r="U224" s="81" t="s">
        <v>113</v>
      </c>
      <c r="V224" s="82" t="s">
        <v>592</v>
      </c>
      <c r="W224" s="78" t="s">
        <v>593</v>
      </c>
      <c r="X224" s="83" t="s">
        <v>77</v>
      </c>
      <c r="Y224" s="70" t="s">
        <v>81</v>
      </c>
      <c r="Z224" s="95">
        <v>45293</v>
      </c>
      <c r="AA224" s="95">
        <v>45300</v>
      </c>
      <c r="AB224" s="95">
        <v>45306</v>
      </c>
      <c r="AC224" s="95">
        <v>45321</v>
      </c>
      <c r="AD224" s="86">
        <f t="shared" si="13"/>
        <v>7</v>
      </c>
      <c r="AE224" s="86">
        <f t="shared" si="13"/>
        <v>6</v>
      </c>
      <c r="AF224" s="86">
        <f t="shared" si="14"/>
        <v>13</v>
      </c>
      <c r="AG224" s="87" t="s">
        <v>69</v>
      </c>
      <c r="AH224" s="88" t="s">
        <v>69</v>
      </c>
      <c r="AI224" s="86" t="str">
        <f>VLOOKUP(Q224,[5]BD!H$6:K$170,4,0)</f>
        <v>13-10-00-000</v>
      </c>
    </row>
    <row r="225" spans="1:35" s="67" customFormat="1" ht="15" hidden="1" customHeight="1" x14ac:dyDescent="0.25">
      <c r="A225" s="68">
        <v>200</v>
      </c>
      <c r="B225" s="69">
        <v>78111802</v>
      </c>
      <c r="C225" s="70" t="s">
        <v>594</v>
      </c>
      <c r="D225" s="71" t="s">
        <v>65</v>
      </c>
      <c r="E225" s="72">
        <v>270</v>
      </c>
      <c r="F225" s="70" t="s">
        <v>152</v>
      </c>
      <c r="G225" s="73" t="s">
        <v>67</v>
      </c>
      <c r="H225" s="74">
        <v>800000000</v>
      </c>
      <c r="I225" s="74">
        <v>800000000</v>
      </c>
      <c r="J225" s="75" t="s">
        <v>68</v>
      </c>
      <c r="K225" s="70" t="s">
        <v>69</v>
      </c>
      <c r="L225" s="76">
        <f t="shared" si="12"/>
        <v>0</v>
      </c>
      <c r="M225" s="77" t="s">
        <v>595</v>
      </c>
      <c r="N225" s="78" t="s">
        <v>100</v>
      </c>
      <c r="O225" s="78" t="s">
        <v>72</v>
      </c>
      <c r="P225" s="79" t="s">
        <v>69</v>
      </c>
      <c r="Q225" s="58" t="s">
        <v>596</v>
      </c>
      <c r="R225" s="81" t="s">
        <v>597</v>
      </c>
      <c r="S225" s="86">
        <v>187201204</v>
      </c>
      <c r="T225" s="81" t="s">
        <v>598</v>
      </c>
      <c r="U225" s="81" t="s">
        <v>599</v>
      </c>
      <c r="V225" s="82" t="s">
        <v>600</v>
      </c>
      <c r="W225" s="78">
        <v>3004906307</v>
      </c>
      <c r="X225" s="83" t="s">
        <v>77</v>
      </c>
      <c r="Y225" s="70" t="s">
        <v>83</v>
      </c>
      <c r="Z225" s="95">
        <v>45293</v>
      </c>
      <c r="AA225" s="95">
        <v>45306</v>
      </c>
      <c r="AB225" s="95">
        <v>45378</v>
      </c>
      <c r="AC225" s="95">
        <v>45381</v>
      </c>
      <c r="AD225" s="86">
        <f t="shared" si="13"/>
        <v>13</v>
      </c>
      <c r="AE225" s="86">
        <f t="shared" si="13"/>
        <v>72</v>
      </c>
      <c r="AF225" s="86">
        <f t="shared" si="14"/>
        <v>85</v>
      </c>
      <c r="AG225" s="87" t="s">
        <v>69</v>
      </c>
      <c r="AH225" s="88" t="s">
        <v>69</v>
      </c>
      <c r="AI225" s="86" t="str">
        <f>VLOOKUP(Q225,[5]BD!H$6:K$170,4,0)</f>
        <v>13-10-00-087</v>
      </c>
    </row>
    <row r="226" spans="1:35" s="67" customFormat="1" ht="15" hidden="1" customHeight="1" x14ac:dyDescent="0.25">
      <c r="A226" s="68">
        <v>201</v>
      </c>
      <c r="B226" s="69">
        <v>80131500</v>
      </c>
      <c r="C226" s="81" t="s">
        <v>166</v>
      </c>
      <c r="D226" s="71" t="s">
        <v>65</v>
      </c>
      <c r="E226" s="72">
        <v>360</v>
      </c>
      <c r="F226" s="70" t="s">
        <v>66</v>
      </c>
      <c r="G226" s="73" t="s">
        <v>67</v>
      </c>
      <c r="H226" s="74">
        <v>292000000</v>
      </c>
      <c r="I226" s="74">
        <v>292000000</v>
      </c>
      <c r="J226" s="75" t="s">
        <v>68</v>
      </c>
      <c r="K226" s="70" t="s">
        <v>69</v>
      </c>
      <c r="L226" s="76">
        <f t="shared" si="12"/>
        <v>0</v>
      </c>
      <c r="M226" s="77" t="s">
        <v>601</v>
      </c>
      <c r="N226" s="78" t="s">
        <v>169</v>
      </c>
      <c r="O226" s="78" t="s">
        <v>72</v>
      </c>
      <c r="P226" s="79" t="s">
        <v>69</v>
      </c>
      <c r="Q226" s="58" t="s">
        <v>596</v>
      </c>
      <c r="R226" s="81" t="s">
        <v>597</v>
      </c>
      <c r="S226" s="86">
        <v>187201204</v>
      </c>
      <c r="T226" s="81" t="s">
        <v>598</v>
      </c>
      <c r="U226" s="81" t="s">
        <v>599</v>
      </c>
      <c r="V226" s="82" t="s">
        <v>600</v>
      </c>
      <c r="W226" s="78">
        <v>3004906307</v>
      </c>
      <c r="X226" s="83" t="s">
        <v>77</v>
      </c>
      <c r="Y226" s="70" t="s">
        <v>78</v>
      </c>
      <c r="Z226" s="95">
        <v>45293</v>
      </c>
      <c r="AA226" s="95">
        <v>45293</v>
      </c>
      <c r="AB226" s="95">
        <v>45324</v>
      </c>
      <c r="AC226" s="95">
        <v>45324</v>
      </c>
      <c r="AD226" s="86">
        <f t="shared" si="13"/>
        <v>0</v>
      </c>
      <c r="AE226" s="86">
        <f t="shared" si="13"/>
        <v>31</v>
      </c>
      <c r="AF226" s="86">
        <f t="shared" si="14"/>
        <v>31</v>
      </c>
      <c r="AG226" s="87" t="s">
        <v>69</v>
      </c>
      <c r="AH226" s="88" t="s">
        <v>69</v>
      </c>
      <c r="AI226" s="86" t="str">
        <f>VLOOKUP(Q226,[5]BD!H$6:K$170,4,0)</f>
        <v>13-10-00-087</v>
      </c>
    </row>
    <row r="227" spans="1:35" s="67" customFormat="1" ht="15" hidden="1" customHeight="1" x14ac:dyDescent="0.25">
      <c r="A227" s="68">
        <v>202</v>
      </c>
      <c r="B227" s="69">
        <v>15101500</v>
      </c>
      <c r="C227" s="125" t="s">
        <v>602</v>
      </c>
      <c r="D227" s="71" t="s">
        <v>151</v>
      </c>
      <c r="E227" s="72">
        <v>330</v>
      </c>
      <c r="F227" s="70" t="s">
        <v>164</v>
      </c>
      <c r="G227" s="73" t="s">
        <v>67</v>
      </c>
      <c r="H227" s="74">
        <v>40000000</v>
      </c>
      <c r="I227" s="74">
        <v>40000000</v>
      </c>
      <c r="J227" s="75" t="s">
        <v>68</v>
      </c>
      <c r="K227" s="70" t="s">
        <v>69</v>
      </c>
      <c r="L227" s="76">
        <f t="shared" si="12"/>
        <v>0</v>
      </c>
      <c r="M227" s="77" t="s">
        <v>603</v>
      </c>
      <c r="N227" s="78" t="s">
        <v>313</v>
      </c>
      <c r="O227" s="78" t="s">
        <v>72</v>
      </c>
      <c r="P227" s="79" t="s">
        <v>69</v>
      </c>
      <c r="Q227" s="58" t="s">
        <v>596</v>
      </c>
      <c r="R227" s="81" t="s">
        <v>597</v>
      </c>
      <c r="S227" s="86">
        <v>187201204</v>
      </c>
      <c r="T227" s="81" t="s">
        <v>598</v>
      </c>
      <c r="U227" s="81" t="s">
        <v>599</v>
      </c>
      <c r="V227" s="82" t="s">
        <v>600</v>
      </c>
      <c r="W227" s="78">
        <v>3004906307</v>
      </c>
      <c r="X227" s="83" t="s">
        <v>77</v>
      </c>
      <c r="Y227" s="70" t="s">
        <v>78</v>
      </c>
      <c r="Z227" s="95">
        <v>45313</v>
      </c>
      <c r="AA227" s="95">
        <v>45324</v>
      </c>
      <c r="AB227" s="95">
        <v>45349</v>
      </c>
      <c r="AC227" s="95">
        <v>45349</v>
      </c>
      <c r="AD227" s="86">
        <f t="shared" si="13"/>
        <v>11</v>
      </c>
      <c r="AE227" s="86">
        <f t="shared" si="13"/>
        <v>25</v>
      </c>
      <c r="AF227" s="86">
        <f t="shared" si="14"/>
        <v>36</v>
      </c>
      <c r="AG227" s="87" t="s">
        <v>69</v>
      </c>
      <c r="AH227" s="88" t="s">
        <v>69</v>
      </c>
      <c r="AI227" s="86" t="str">
        <f>VLOOKUP(Q227,[5]BD!H$6:K$170,4,0)</f>
        <v>13-10-00-087</v>
      </c>
    </row>
    <row r="228" spans="1:35" s="67" customFormat="1" ht="15" hidden="1" customHeight="1" x14ac:dyDescent="0.25">
      <c r="A228" s="68">
        <v>203</v>
      </c>
      <c r="B228" s="69">
        <v>78101802</v>
      </c>
      <c r="C228" s="70" t="s">
        <v>604</v>
      </c>
      <c r="D228" s="71" t="s">
        <v>151</v>
      </c>
      <c r="E228" s="72">
        <v>300</v>
      </c>
      <c r="F228" s="70" t="s">
        <v>164</v>
      </c>
      <c r="G228" s="73" t="s">
        <v>67</v>
      </c>
      <c r="H228" s="74">
        <v>20000000</v>
      </c>
      <c r="I228" s="74">
        <v>20000000</v>
      </c>
      <c r="J228" s="75" t="s">
        <v>68</v>
      </c>
      <c r="K228" s="70" t="s">
        <v>69</v>
      </c>
      <c r="L228" s="76">
        <f t="shared" si="12"/>
        <v>0</v>
      </c>
      <c r="M228" s="77" t="s">
        <v>605</v>
      </c>
      <c r="N228" s="78" t="s">
        <v>100</v>
      </c>
      <c r="O228" s="78" t="s">
        <v>72</v>
      </c>
      <c r="P228" s="79" t="s">
        <v>69</v>
      </c>
      <c r="Q228" s="58" t="s">
        <v>596</v>
      </c>
      <c r="R228" s="81" t="s">
        <v>597</v>
      </c>
      <c r="S228" s="86">
        <v>187201204</v>
      </c>
      <c r="T228" s="81" t="s">
        <v>598</v>
      </c>
      <c r="U228" s="81" t="s">
        <v>599</v>
      </c>
      <c r="V228" s="82" t="s">
        <v>600</v>
      </c>
      <c r="W228" s="78">
        <v>3004906307</v>
      </c>
      <c r="X228" s="83" t="s">
        <v>77</v>
      </c>
      <c r="Y228" s="70" t="s">
        <v>81</v>
      </c>
      <c r="Z228" s="95">
        <v>45324</v>
      </c>
      <c r="AA228" s="95">
        <v>45331</v>
      </c>
      <c r="AB228" s="95">
        <v>45349</v>
      </c>
      <c r="AC228" s="95">
        <v>45349</v>
      </c>
      <c r="AD228" s="86">
        <f t="shared" si="13"/>
        <v>7</v>
      </c>
      <c r="AE228" s="86">
        <f t="shared" si="13"/>
        <v>18</v>
      </c>
      <c r="AF228" s="86">
        <f t="shared" si="14"/>
        <v>25</v>
      </c>
      <c r="AG228" s="87" t="s">
        <v>69</v>
      </c>
      <c r="AH228" s="88" t="s">
        <v>69</v>
      </c>
      <c r="AI228" s="86" t="str">
        <f>VLOOKUP(Q228,[5]BD!H$6:K$170,4,0)</f>
        <v>13-10-00-087</v>
      </c>
    </row>
    <row r="229" spans="1:35" s="67" customFormat="1" ht="15" hidden="1" customHeight="1" x14ac:dyDescent="0.25">
      <c r="A229" s="68">
        <v>204</v>
      </c>
      <c r="B229" s="69">
        <v>72102100</v>
      </c>
      <c r="C229" s="70" t="s">
        <v>606</v>
      </c>
      <c r="D229" s="71" t="s">
        <v>156</v>
      </c>
      <c r="E229" s="72">
        <v>270</v>
      </c>
      <c r="F229" s="70" t="s">
        <v>164</v>
      </c>
      <c r="G229" s="73" t="s">
        <v>67</v>
      </c>
      <c r="H229" s="74">
        <v>27000000</v>
      </c>
      <c r="I229" s="74">
        <v>27000000</v>
      </c>
      <c r="J229" s="75" t="s">
        <v>68</v>
      </c>
      <c r="K229" s="70" t="s">
        <v>69</v>
      </c>
      <c r="L229" s="76">
        <f t="shared" si="12"/>
        <v>0</v>
      </c>
      <c r="M229" s="77" t="s">
        <v>607</v>
      </c>
      <c r="N229" s="78" t="s">
        <v>100</v>
      </c>
      <c r="O229" s="78" t="s">
        <v>72</v>
      </c>
      <c r="P229" s="79" t="s">
        <v>69</v>
      </c>
      <c r="Q229" s="58" t="s">
        <v>596</v>
      </c>
      <c r="R229" s="81" t="s">
        <v>597</v>
      </c>
      <c r="S229" s="86">
        <v>187201204</v>
      </c>
      <c r="T229" s="81" t="s">
        <v>598</v>
      </c>
      <c r="U229" s="81" t="s">
        <v>599</v>
      </c>
      <c r="V229" s="82" t="s">
        <v>600</v>
      </c>
      <c r="W229" s="78">
        <v>3004906307</v>
      </c>
      <c r="X229" s="83" t="s">
        <v>77</v>
      </c>
      <c r="Y229" s="70" t="s">
        <v>81</v>
      </c>
      <c r="Z229" s="95">
        <v>45355</v>
      </c>
      <c r="AA229" s="95">
        <v>45362</v>
      </c>
      <c r="AB229" s="95">
        <v>45378</v>
      </c>
      <c r="AC229" s="95">
        <v>45381</v>
      </c>
      <c r="AD229" s="86">
        <f t="shared" si="13"/>
        <v>7</v>
      </c>
      <c r="AE229" s="86">
        <f t="shared" si="13"/>
        <v>16</v>
      </c>
      <c r="AF229" s="86">
        <f t="shared" si="14"/>
        <v>23</v>
      </c>
      <c r="AG229" s="87" t="s">
        <v>69</v>
      </c>
      <c r="AH229" s="88" t="s">
        <v>69</v>
      </c>
      <c r="AI229" s="86" t="str">
        <f>VLOOKUP(Q229,[5]BD!H$6:K$170,4,0)</f>
        <v>13-10-00-087</v>
      </c>
    </row>
    <row r="230" spans="1:35" s="67" customFormat="1" ht="15" hidden="1" customHeight="1" x14ac:dyDescent="0.25">
      <c r="A230" s="68">
        <v>205</v>
      </c>
      <c r="B230" s="69">
        <v>78181507</v>
      </c>
      <c r="C230" s="70" t="s">
        <v>608</v>
      </c>
      <c r="D230" s="71" t="s">
        <v>156</v>
      </c>
      <c r="E230" s="72">
        <v>270</v>
      </c>
      <c r="F230" s="70" t="s">
        <v>164</v>
      </c>
      <c r="G230" s="73" t="s">
        <v>67</v>
      </c>
      <c r="H230" s="74">
        <v>50000000</v>
      </c>
      <c r="I230" s="74">
        <v>50000000</v>
      </c>
      <c r="J230" s="75" t="s">
        <v>68</v>
      </c>
      <c r="K230" s="70" t="s">
        <v>69</v>
      </c>
      <c r="L230" s="76">
        <f t="shared" si="12"/>
        <v>0</v>
      </c>
      <c r="M230" s="77" t="s">
        <v>609</v>
      </c>
      <c r="N230" s="78" t="s">
        <v>100</v>
      </c>
      <c r="O230" s="78" t="s">
        <v>72</v>
      </c>
      <c r="P230" s="79" t="s">
        <v>69</v>
      </c>
      <c r="Q230" s="58" t="s">
        <v>596</v>
      </c>
      <c r="R230" s="81" t="s">
        <v>597</v>
      </c>
      <c r="S230" s="86">
        <v>187201204</v>
      </c>
      <c r="T230" s="81" t="s">
        <v>598</v>
      </c>
      <c r="U230" s="81" t="s">
        <v>599</v>
      </c>
      <c r="V230" s="82" t="s">
        <v>600</v>
      </c>
      <c r="W230" s="78">
        <v>3004906307</v>
      </c>
      <c r="X230" s="83" t="s">
        <v>77</v>
      </c>
      <c r="Y230" s="70" t="s">
        <v>81</v>
      </c>
      <c r="Z230" s="95">
        <v>45355</v>
      </c>
      <c r="AA230" s="95">
        <v>45362</v>
      </c>
      <c r="AB230" s="95">
        <v>45378</v>
      </c>
      <c r="AC230" s="95">
        <v>45381</v>
      </c>
      <c r="AD230" s="86">
        <f t="shared" si="13"/>
        <v>7</v>
      </c>
      <c r="AE230" s="86">
        <f t="shared" si="13"/>
        <v>16</v>
      </c>
      <c r="AF230" s="86">
        <f t="shared" si="14"/>
        <v>23</v>
      </c>
      <c r="AG230" s="87" t="s">
        <v>69</v>
      </c>
      <c r="AH230" s="88" t="s">
        <v>69</v>
      </c>
      <c r="AI230" s="86" t="str">
        <f>VLOOKUP(Q230,[5]BD!H$6:K$170,4,0)</f>
        <v>13-10-00-087</v>
      </c>
    </row>
    <row r="231" spans="1:35" s="67" customFormat="1" ht="15" hidden="1" customHeight="1" x14ac:dyDescent="0.25">
      <c r="A231" s="68">
        <v>206</v>
      </c>
      <c r="B231" s="69">
        <v>39121700</v>
      </c>
      <c r="C231" s="70" t="s">
        <v>558</v>
      </c>
      <c r="D231" s="71" t="s">
        <v>151</v>
      </c>
      <c r="E231" s="72">
        <v>270</v>
      </c>
      <c r="F231" s="70" t="s">
        <v>164</v>
      </c>
      <c r="G231" s="73" t="s">
        <v>67</v>
      </c>
      <c r="H231" s="74">
        <v>70000000</v>
      </c>
      <c r="I231" s="74">
        <v>70000000</v>
      </c>
      <c r="J231" s="75" t="s">
        <v>68</v>
      </c>
      <c r="K231" s="70" t="s">
        <v>69</v>
      </c>
      <c r="L231" s="76">
        <f t="shared" si="12"/>
        <v>0</v>
      </c>
      <c r="M231" s="77" t="s">
        <v>610</v>
      </c>
      <c r="N231" s="78" t="s">
        <v>313</v>
      </c>
      <c r="O231" s="78" t="s">
        <v>72</v>
      </c>
      <c r="P231" s="79" t="s">
        <v>69</v>
      </c>
      <c r="Q231" s="58" t="s">
        <v>596</v>
      </c>
      <c r="R231" s="81" t="s">
        <v>597</v>
      </c>
      <c r="S231" s="86">
        <v>187201204</v>
      </c>
      <c r="T231" s="81" t="s">
        <v>598</v>
      </c>
      <c r="U231" s="81" t="s">
        <v>599</v>
      </c>
      <c r="V231" s="82" t="s">
        <v>600</v>
      </c>
      <c r="W231" s="78">
        <v>3004906307</v>
      </c>
      <c r="X231" s="83" t="s">
        <v>77</v>
      </c>
      <c r="Y231" s="70" t="s">
        <v>81</v>
      </c>
      <c r="Z231" s="95">
        <v>45324</v>
      </c>
      <c r="AA231" s="95">
        <v>45331</v>
      </c>
      <c r="AB231" s="95">
        <v>45349</v>
      </c>
      <c r="AC231" s="95">
        <v>45349</v>
      </c>
      <c r="AD231" s="86">
        <f t="shared" si="13"/>
        <v>7</v>
      </c>
      <c r="AE231" s="86">
        <f t="shared" si="13"/>
        <v>18</v>
      </c>
      <c r="AF231" s="86">
        <f t="shared" si="14"/>
        <v>25</v>
      </c>
      <c r="AG231" s="87" t="s">
        <v>69</v>
      </c>
      <c r="AH231" s="88" t="s">
        <v>69</v>
      </c>
      <c r="AI231" s="86" t="str">
        <f>VLOOKUP(Q231,[5]BD!H$6:K$170,4,0)</f>
        <v>13-10-00-087</v>
      </c>
    </row>
    <row r="232" spans="1:35" s="67" customFormat="1" ht="15" hidden="1" customHeight="1" x14ac:dyDescent="0.25">
      <c r="A232" s="68">
        <v>207</v>
      </c>
      <c r="B232" s="69">
        <v>72153501</v>
      </c>
      <c r="C232" s="70" t="s">
        <v>611</v>
      </c>
      <c r="D232" s="71" t="s">
        <v>241</v>
      </c>
      <c r="E232" s="72">
        <v>210</v>
      </c>
      <c r="F232" s="70" t="s">
        <v>164</v>
      </c>
      <c r="G232" s="73" t="s">
        <v>67</v>
      </c>
      <c r="H232" s="74">
        <v>116000000</v>
      </c>
      <c r="I232" s="74">
        <v>116000000</v>
      </c>
      <c r="J232" s="75" t="s">
        <v>68</v>
      </c>
      <c r="K232" s="70" t="s">
        <v>69</v>
      </c>
      <c r="L232" s="76">
        <f t="shared" si="12"/>
        <v>0</v>
      </c>
      <c r="M232" s="77" t="s">
        <v>612</v>
      </c>
      <c r="N232" s="78" t="s">
        <v>100</v>
      </c>
      <c r="O232" s="78" t="s">
        <v>72</v>
      </c>
      <c r="P232" s="79" t="s">
        <v>69</v>
      </c>
      <c r="Q232" s="58" t="s">
        <v>596</v>
      </c>
      <c r="R232" s="81" t="s">
        <v>597</v>
      </c>
      <c r="S232" s="86">
        <v>187201204</v>
      </c>
      <c r="T232" s="81" t="s">
        <v>598</v>
      </c>
      <c r="U232" s="81" t="s">
        <v>599</v>
      </c>
      <c r="V232" s="82" t="s">
        <v>600</v>
      </c>
      <c r="W232" s="78">
        <v>3004906307</v>
      </c>
      <c r="X232" s="83" t="s">
        <v>77</v>
      </c>
      <c r="Y232" s="70" t="s">
        <v>81</v>
      </c>
      <c r="Z232" s="95">
        <v>45414</v>
      </c>
      <c r="AA232" s="95">
        <v>45422</v>
      </c>
      <c r="AB232" s="95">
        <v>45442</v>
      </c>
      <c r="AC232" s="95">
        <v>45442</v>
      </c>
      <c r="AD232" s="86">
        <f t="shared" si="13"/>
        <v>8</v>
      </c>
      <c r="AE232" s="86">
        <f t="shared" si="13"/>
        <v>20</v>
      </c>
      <c r="AF232" s="86">
        <f t="shared" si="14"/>
        <v>28</v>
      </c>
      <c r="AG232" s="87" t="s">
        <v>69</v>
      </c>
      <c r="AH232" s="88" t="s">
        <v>69</v>
      </c>
      <c r="AI232" s="86" t="str">
        <f>VLOOKUP(Q232,[5]BD!H$6:K$170,4,0)</f>
        <v>13-10-00-087</v>
      </c>
    </row>
    <row r="233" spans="1:35" s="67" customFormat="1" ht="15" hidden="1" customHeight="1" x14ac:dyDescent="0.25">
      <c r="A233" s="68">
        <v>208</v>
      </c>
      <c r="B233" s="69">
        <v>76111501</v>
      </c>
      <c r="C233" s="70" t="s">
        <v>574</v>
      </c>
      <c r="D233" s="71" t="s">
        <v>241</v>
      </c>
      <c r="E233" s="72">
        <v>210</v>
      </c>
      <c r="F233" s="70" t="s">
        <v>164</v>
      </c>
      <c r="G233" s="73" t="s">
        <v>67</v>
      </c>
      <c r="H233" s="74">
        <v>22000000</v>
      </c>
      <c r="I233" s="74">
        <v>22000000</v>
      </c>
      <c r="J233" s="75" t="s">
        <v>68</v>
      </c>
      <c r="K233" s="70" t="s">
        <v>69</v>
      </c>
      <c r="L233" s="76">
        <f t="shared" si="12"/>
        <v>0</v>
      </c>
      <c r="M233" s="77" t="s">
        <v>613</v>
      </c>
      <c r="N233" s="78" t="s">
        <v>100</v>
      </c>
      <c r="O233" s="78" t="s">
        <v>72</v>
      </c>
      <c r="P233" s="79" t="s">
        <v>69</v>
      </c>
      <c r="Q233" s="58" t="s">
        <v>596</v>
      </c>
      <c r="R233" s="81" t="s">
        <v>597</v>
      </c>
      <c r="S233" s="86">
        <v>187201204</v>
      </c>
      <c r="T233" s="81" t="s">
        <v>598</v>
      </c>
      <c r="U233" s="81" t="s">
        <v>599</v>
      </c>
      <c r="V233" s="82" t="s">
        <v>600</v>
      </c>
      <c r="W233" s="78">
        <v>3004906307</v>
      </c>
      <c r="X233" s="83" t="s">
        <v>77</v>
      </c>
      <c r="Y233" s="70" t="s">
        <v>81</v>
      </c>
      <c r="Z233" s="95">
        <v>45414</v>
      </c>
      <c r="AA233" s="95">
        <v>45422</v>
      </c>
      <c r="AB233" s="95">
        <v>45442</v>
      </c>
      <c r="AC233" s="95">
        <v>45442</v>
      </c>
      <c r="AD233" s="86">
        <f t="shared" si="13"/>
        <v>8</v>
      </c>
      <c r="AE233" s="86">
        <f t="shared" si="13"/>
        <v>20</v>
      </c>
      <c r="AF233" s="86">
        <f t="shared" si="14"/>
        <v>28</v>
      </c>
      <c r="AG233" s="87" t="s">
        <v>69</v>
      </c>
      <c r="AH233" s="88" t="s">
        <v>69</v>
      </c>
      <c r="AI233" s="86" t="str">
        <f>VLOOKUP(Q233,[5]BD!H$6:K$170,4,0)</f>
        <v>13-10-00-087</v>
      </c>
    </row>
    <row r="234" spans="1:35" s="67" customFormat="1" ht="15" hidden="1" customHeight="1" x14ac:dyDescent="0.25">
      <c r="A234" s="68">
        <v>209</v>
      </c>
      <c r="B234" s="69">
        <v>81101706</v>
      </c>
      <c r="C234" s="70" t="s">
        <v>320</v>
      </c>
      <c r="D234" s="71" t="s">
        <v>321</v>
      </c>
      <c r="E234" s="72">
        <v>180</v>
      </c>
      <c r="F234" s="70" t="s">
        <v>164</v>
      </c>
      <c r="G234" s="73" t="s">
        <v>67</v>
      </c>
      <c r="H234" s="74">
        <v>17500000</v>
      </c>
      <c r="I234" s="74">
        <v>17500000</v>
      </c>
      <c r="J234" s="75" t="s">
        <v>68</v>
      </c>
      <c r="K234" s="70" t="s">
        <v>69</v>
      </c>
      <c r="L234" s="76">
        <f t="shared" si="12"/>
        <v>0</v>
      </c>
      <c r="M234" s="77" t="s">
        <v>614</v>
      </c>
      <c r="N234" s="78" t="s">
        <v>100</v>
      </c>
      <c r="O234" s="78" t="s">
        <v>72</v>
      </c>
      <c r="P234" s="79" t="s">
        <v>69</v>
      </c>
      <c r="Q234" s="58" t="s">
        <v>596</v>
      </c>
      <c r="R234" s="81" t="s">
        <v>597</v>
      </c>
      <c r="S234" s="86">
        <v>187201204</v>
      </c>
      <c r="T234" s="81" t="s">
        <v>598</v>
      </c>
      <c r="U234" s="81" t="s">
        <v>599</v>
      </c>
      <c r="V234" s="82" t="s">
        <v>600</v>
      </c>
      <c r="W234" s="78">
        <v>3004906307</v>
      </c>
      <c r="X234" s="83" t="s">
        <v>77</v>
      </c>
      <c r="Y234" s="70" t="s">
        <v>81</v>
      </c>
      <c r="Z234" s="95">
        <v>45446</v>
      </c>
      <c r="AA234" s="95">
        <v>45453</v>
      </c>
      <c r="AB234" s="95">
        <v>45471</v>
      </c>
      <c r="AC234" s="95">
        <v>45471</v>
      </c>
      <c r="AD234" s="86">
        <f t="shared" si="13"/>
        <v>7</v>
      </c>
      <c r="AE234" s="86">
        <f t="shared" si="13"/>
        <v>18</v>
      </c>
      <c r="AF234" s="86">
        <f t="shared" si="14"/>
        <v>25</v>
      </c>
      <c r="AG234" s="87" t="s">
        <v>69</v>
      </c>
      <c r="AH234" s="88" t="s">
        <v>69</v>
      </c>
      <c r="AI234" s="86" t="str">
        <f>VLOOKUP(Q234,[5]BD!H$6:K$170,4,0)</f>
        <v>13-10-00-087</v>
      </c>
    </row>
    <row r="235" spans="1:35" s="67" customFormat="1" ht="15" hidden="1" customHeight="1" x14ac:dyDescent="0.25">
      <c r="A235" s="68">
        <v>210</v>
      </c>
      <c r="B235" s="69">
        <v>41115807</v>
      </c>
      <c r="C235" s="70" t="s">
        <v>615</v>
      </c>
      <c r="D235" s="71" t="s">
        <v>321</v>
      </c>
      <c r="E235" s="72">
        <v>180</v>
      </c>
      <c r="F235" s="70" t="s">
        <v>164</v>
      </c>
      <c r="G235" s="73" t="s">
        <v>67</v>
      </c>
      <c r="H235" s="74">
        <v>12000000</v>
      </c>
      <c r="I235" s="74">
        <v>12000000</v>
      </c>
      <c r="J235" s="75" t="s">
        <v>68</v>
      </c>
      <c r="K235" s="70" t="s">
        <v>69</v>
      </c>
      <c r="L235" s="76">
        <f t="shared" si="12"/>
        <v>0</v>
      </c>
      <c r="M235" s="77" t="s">
        <v>616</v>
      </c>
      <c r="N235" s="78" t="s">
        <v>154</v>
      </c>
      <c r="O235" s="78" t="s">
        <v>72</v>
      </c>
      <c r="P235" s="79" t="s">
        <v>69</v>
      </c>
      <c r="Q235" s="58" t="s">
        <v>596</v>
      </c>
      <c r="R235" s="81" t="s">
        <v>597</v>
      </c>
      <c r="S235" s="86">
        <v>187201204</v>
      </c>
      <c r="T235" s="81" t="s">
        <v>598</v>
      </c>
      <c r="U235" s="81" t="s">
        <v>599</v>
      </c>
      <c r="V235" s="82" t="s">
        <v>600</v>
      </c>
      <c r="W235" s="78">
        <v>3004906307</v>
      </c>
      <c r="X235" s="83" t="s">
        <v>77</v>
      </c>
      <c r="Y235" s="70" t="s">
        <v>81</v>
      </c>
      <c r="Z235" s="95">
        <v>45446</v>
      </c>
      <c r="AA235" s="95">
        <v>45453</v>
      </c>
      <c r="AB235" s="95">
        <v>45471</v>
      </c>
      <c r="AC235" s="95">
        <v>45471</v>
      </c>
      <c r="AD235" s="86">
        <f t="shared" si="13"/>
        <v>7</v>
      </c>
      <c r="AE235" s="86">
        <f t="shared" si="13"/>
        <v>18</v>
      </c>
      <c r="AF235" s="86">
        <f t="shared" si="14"/>
        <v>25</v>
      </c>
      <c r="AG235" s="87" t="s">
        <v>69</v>
      </c>
      <c r="AH235" s="88" t="s">
        <v>69</v>
      </c>
      <c r="AI235" s="86" t="str">
        <f>VLOOKUP(Q235,[5]BD!H$6:K$170,4,0)</f>
        <v>13-10-00-087</v>
      </c>
    </row>
    <row r="236" spans="1:35" s="67" customFormat="1" ht="15" hidden="1" customHeight="1" x14ac:dyDescent="0.25">
      <c r="A236" s="68">
        <v>211</v>
      </c>
      <c r="B236" s="69">
        <v>80131500</v>
      </c>
      <c r="C236" s="81" t="s">
        <v>166</v>
      </c>
      <c r="D236" s="71" t="s">
        <v>65</v>
      </c>
      <c r="E236" s="72">
        <v>360</v>
      </c>
      <c r="F236" s="70" t="s">
        <v>66</v>
      </c>
      <c r="G236" s="73" t="s">
        <v>67</v>
      </c>
      <c r="H236" s="74">
        <v>81000000</v>
      </c>
      <c r="I236" s="74">
        <v>81000000</v>
      </c>
      <c r="J236" s="75" t="s">
        <v>68</v>
      </c>
      <c r="K236" s="70" t="s">
        <v>69</v>
      </c>
      <c r="L236" s="76">
        <f t="shared" si="12"/>
        <v>0</v>
      </c>
      <c r="M236" s="77" t="s">
        <v>617</v>
      </c>
      <c r="N236" s="78" t="s">
        <v>169</v>
      </c>
      <c r="O236" s="78" t="s">
        <v>72</v>
      </c>
      <c r="P236" s="79" t="s">
        <v>69</v>
      </c>
      <c r="Q236" s="58" t="s">
        <v>618</v>
      </c>
      <c r="R236" s="81" t="s">
        <v>619</v>
      </c>
      <c r="S236" s="86">
        <v>191201202</v>
      </c>
      <c r="T236" s="81" t="s">
        <v>620</v>
      </c>
      <c r="U236" s="81" t="s">
        <v>521</v>
      </c>
      <c r="V236" s="82" t="s">
        <v>621</v>
      </c>
      <c r="W236" s="78">
        <v>6017428408</v>
      </c>
      <c r="X236" s="83" t="s">
        <v>77</v>
      </c>
      <c r="Y236" s="70" t="s">
        <v>78</v>
      </c>
      <c r="Z236" s="95">
        <v>45288</v>
      </c>
      <c r="AA236" s="95">
        <v>45293</v>
      </c>
      <c r="AB236" s="95">
        <v>45293</v>
      </c>
      <c r="AC236" s="95">
        <v>45293</v>
      </c>
      <c r="AD236" s="86">
        <f t="shared" si="13"/>
        <v>5</v>
      </c>
      <c r="AE236" s="86">
        <f t="shared" si="13"/>
        <v>0</v>
      </c>
      <c r="AF236" s="86">
        <f t="shared" si="14"/>
        <v>5</v>
      </c>
      <c r="AG236" s="87" t="s">
        <v>69</v>
      </c>
      <c r="AH236" s="88" t="s">
        <v>69</v>
      </c>
      <c r="AI236" s="86" t="str">
        <f>VLOOKUP(Q236,[5]BD!H$6:K$170,4,0)</f>
        <v>13-10-00-033</v>
      </c>
    </row>
    <row r="237" spans="1:35" s="67" customFormat="1" ht="15" hidden="1" customHeight="1" x14ac:dyDescent="0.25">
      <c r="A237" s="68">
        <v>212</v>
      </c>
      <c r="B237" s="69">
        <v>15101500</v>
      </c>
      <c r="C237" s="70" t="s">
        <v>602</v>
      </c>
      <c r="D237" s="71" t="s">
        <v>65</v>
      </c>
      <c r="E237" s="72">
        <v>345</v>
      </c>
      <c r="F237" s="70" t="s">
        <v>220</v>
      </c>
      <c r="G237" s="73" t="s">
        <v>67</v>
      </c>
      <c r="H237" s="74">
        <v>45000000</v>
      </c>
      <c r="I237" s="74">
        <v>45000000</v>
      </c>
      <c r="J237" s="75" t="s">
        <v>68</v>
      </c>
      <c r="K237" s="70" t="s">
        <v>69</v>
      </c>
      <c r="L237" s="76">
        <f t="shared" si="12"/>
        <v>0</v>
      </c>
      <c r="M237" s="77" t="s">
        <v>622</v>
      </c>
      <c r="N237" s="78" t="s">
        <v>313</v>
      </c>
      <c r="O237" s="78" t="s">
        <v>72</v>
      </c>
      <c r="P237" s="79" t="s">
        <v>69</v>
      </c>
      <c r="Q237" s="58" t="s">
        <v>618</v>
      </c>
      <c r="R237" s="81" t="s">
        <v>619</v>
      </c>
      <c r="S237" s="86">
        <v>191201202</v>
      </c>
      <c r="T237" s="81" t="s">
        <v>620</v>
      </c>
      <c r="U237" s="81" t="s">
        <v>521</v>
      </c>
      <c r="V237" s="82" t="s">
        <v>621</v>
      </c>
      <c r="W237" s="78">
        <v>6017428408</v>
      </c>
      <c r="X237" s="83" t="s">
        <v>77</v>
      </c>
      <c r="Y237" s="70" t="s">
        <v>81</v>
      </c>
      <c r="Z237" s="95">
        <v>45271</v>
      </c>
      <c r="AA237" s="95">
        <v>45301</v>
      </c>
      <c r="AB237" s="95">
        <v>45324</v>
      </c>
      <c r="AC237" s="95">
        <v>45324</v>
      </c>
      <c r="AD237" s="86">
        <f t="shared" si="13"/>
        <v>30</v>
      </c>
      <c r="AE237" s="86">
        <f t="shared" si="13"/>
        <v>23</v>
      </c>
      <c r="AF237" s="86">
        <f t="shared" si="14"/>
        <v>53</v>
      </c>
      <c r="AG237" s="87" t="s">
        <v>69</v>
      </c>
      <c r="AH237" s="88" t="s">
        <v>69</v>
      </c>
      <c r="AI237" s="86" t="str">
        <f>VLOOKUP(Q237,[5]BD!H$6:K$170,4,0)</f>
        <v>13-10-00-033</v>
      </c>
    </row>
    <row r="238" spans="1:35" s="67" customFormat="1" ht="15" hidden="1" customHeight="1" x14ac:dyDescent="0.25">
      <c r="A238" s="68">
        <v>213</v>
      </c>
      <c r="B238" s="69">
        <v>78181500</v>
      </c>
      <c r="C238" s="70" t="s">
        <v>623</v>
      </c>
      <c r="D238" s="71" t="s">
        <v>151</v>
      </c>
      <c r="E238" s="72">
        <v>330</v>
      </c>
      <c r="F238" s="70" t="s">
        <v>164</v>
      </c>
      <c r="G238" s="73" t="s">
        <v>67</v>
      </c>
      <c r="H238" s="74">
        <v>61161241</v>
      </c>
      <c r="I238" s="74">
        <v>61161241</v>
      </c>
      <c r="J238" s="75" t="s">
        <v>68</v>
      </c>
      <c r="K238" s="70" t="s">
        <v>69</v>
      </c>
      <c r="L238" s="76">
        <f t="shared" si="12"/>
        <v>0</v>
      </c>
      <c r="M238" s="77" t="s">
        <v>624</v>
      </c>
      <c r="N238" s="78" t="s">
        <v>100</v>
      </c>
      <c r="O238" s="78" t="s">
        <v>72</v>
      </c>
      <c r="P238" s="79" t="s">
        <v>69</v>
      </c>
      <c r="Q238" s="58" t="s">
        <v>618</v>
      </c>
      <c r="R238" s="81" t="s">
        <v>619</v>
      </c>
      <c r="S238" s="86">
        <v>191201202</v>
      </c>
      <c r="T238" s="81" t="s">
        <v>620</v>
      </c>
      <c r="U238" s="81" t="s">
        <v>521</v>
      </c>
      <c r="V238" s="82" t="s">
        <v>621</v>
      </c>
      <c r="W238" s="78">
        <v>6017428408</v>
      </c>
      <c r="X238" s="83" t="s">
        <v>77</v>
      </c>
      <c r="Y238" s="70" t="s">
        <v>81</v>
      </c>
      <c r="Z238" s="95">
        <v>45310</v>
      </c>
      <c r="AA238" s="95">
        <v>45337</v>
      </c>
      <c r="AB238" s="95">
        <v>45366</v>
      </c>
      <c r="AC238" s="95">
        <v>45366</v>
      </c>
      <c r="AD238" s="86">
        <f t="shared" si="13"/>
        <v>27</v>
      </c>
      <c r="AE238" s="86">
        <f t="shared" si="13"/>
        <v>29</v>
      </c>
      <c r="AF238" s="86">
        <f t="shared" si="14"/>
        <v>56</v>
      </c>
      <c r="AG238" s="87" t="s">
        <v>69</v>
      </c>
      <c r="AH238" s="88" t="s">
        <v>69</v>
      </c>
      <c r="AI238" s="86" t="str">
        <f>VLOOKUP(Q238,[5]BD!H$6:K$170,4,0)</f>
        <v>13-10-00-033</v>
      </c>
    </row>
    <row r="239" spans="1:35" s="67" customFormat="1" ht="15" hidden="1" customHeight="1" x14ac:dyDescent="0.25">
      <c r="A239" s="68">
        <v>214</v>
      </c>
      <c r="B239" s="69">
        <v>72102100</v>
      </c>
      <c r="C239" s="70" t="s">
        <v>606</v>
      </c>
      <c r="D239" s="71" t="s">
        <v>151</v>
      </c>
      <c r="E239" s="72">
        <v>122</v>
      </c>
      <c r="F239" s="70" t="s">
        <v>164</v>
      </c>
      <c r="G239" s="73" t="s">
        <v>67</v>
      </c>
      <c r="H239" s="74">
        <v>7000000</v>
      </c>
      <c r="I239" s="74">
        <v>7000000</v>
      </c>
      <c r="J239" s="75" t="s">
        <v>68</v>
      </c>
      <c r="K239" s="70" t="s">
        <v>69</v>
      </c>
      <c r="L239" s="76">
        <f t="shared" si="12"/>
        <v>0</v>
      </c>
      <c r="M239" s="77" t="s">
        <v>625</v>
      </c>
      <c r="N239" s="78" t="s">
        <v>100</v>
      </c>
      <c r="O239" s="78" t="s">
        <v>72</v>
      </c>
      <c r="P239" s="79" t="s">
        <v>69</v>
      </c>
      <c r="Q239" s="58" t="s">
        <v>618</v>
      </c>
      <c r="R239" s="81" t="s">
        <v>619</v>
      </c>
      <c r="S239" s="86">
        <v>191201202</v>
      </c>
      <c r="T239" s="81" t="s">
        <v>620</v>
      </c>
      <c r="U239" s="81" t="s">
        <v>521</v>
      </c>
      <c r="V239" s="82" t="s">
        <v>621</v>
      </c>
      <c r="W239" s="78">
        <v>6017428408</v>
      </c>
      <c r="X239" s="83" t="s">
        <v>77</v>
      </c>
      <c r="Y239" s="70" t="s">
        <v>197</v>
      </c>
      <c r="Z239" s="95">
        <v>45328</v>
      </c>
      <c r="AA239" s="95">
        <v>45348</v>
      </c>
      <c r="AB239" s="95">
        <v>45377</v>
      </c>
      <c r="AC239" s="95">
        <v>45377</v>
      </c>
      <c r="AD239" s="86">
        <f t="shared" si="13"/>
        <v>20</v>
      </c>
      <c r="AE239" s="86">
        <f t="shared" si="13"/>
        <v>29</v>
      </c>
      <c r="AF239" s="86">
        <f t="shared" si="14"/>
        <v>49</v>
      </c>
      <c r="AG239" s="87" t="s">
        <v>69</v>
      </c>
      <c r="AH239" s="88" t="s">
        <v>69</v>
      </c>
      <c r="AI239" s="86" t="str">
        <f>VLOOKUP(Q239,[5]BD!H$6:K$170,4,0)</f>
        <v>13-10-00-033</v>
      </c>
    </row>
    <row r="240" spans="1:35" s="67" customFormat="1" ht="15" hidden="1" customHeight="1" x14ac:dyDescent="0.25">
      <c r="A240" s="68">
        <v>215</v>
      </c>
      <c r="B240" s="69">
        <v>92121800</v>
      </c>
      <c r="C240" s="70" t="s">
        <v>626</v>
      </c>
      <c r="D240" s="71" t="s">
        <v>167</v>
      </c>
      <c r="E240" s="72">
        <v>270</v>
      </c>
      <c r="F240" s="70" t="s">
        <v>164</v>
      </c>
      <c r="G240" s="73" t="s">
        <v>67</v>
      </c>
      <c r="H240" s="74">
        <v>50000000</v>
      </c>
      <c r="I240" s="74">
        <v>50000000</v>
      </c>
      <c r="J240" s="75" t="s">
        <v>68</v>
      </c>
      <c r="K240" s="70" t="s">
        <v>69</v>
      </c>
      <c r="L240" s="76">
        <f t="shared" si="12"/>
        <v>0</v>
      </c>
      <c r="M240" s="77" t="s">
        <v>627</v>
      </c>
      <c r="N240" s="78" t="s">
        <v>100</v>
      </c>
      <c r="O240" s="78" t="s">
        <v>72</v>
      </c>
      <c r="P240" s="79" t="s">
        <v>69</v>
      </c>
      <c r="Q240" s="58" t="s">
        <v>618</v>
      </c>
      <c r="R240" s="81" t="s">
        <v>619</v>
      </c>
      <c r="S240" s="86">
        <v>191201202</v>
      </c>
      <c r="T240" s="81" t="s">
        <v>620</v>
      </c>
      <c r="U240" s="81" t="s">
        <v>521</v>
      </c>
      <c r="V240" s="82" t="s">
        <v>621</v>
      </c>
      <c r="W240" s="78">
        <v>6017428408</v>
      </c>
      <c r="X240" s="83" t="s">
        <v>77</v>
      </c>
      <c r="Y240" s="70" t="s">
        <v>78</v>
      </c>
      <c r="Z240" s="95">
        <v>45355</v>
      </c>
      <c r="AA240" s="95">
        <v>45387</v>
      </c>
      <c r="AB240" s="95">
        <v>45415</v>
      </c>
      <c r="AC240" s="95">
        <v>45415</v>
      </c>
      <c r="AD240" s="86">
        <f t="shared" si="13"/>
        <v>32</v>
      </c>
      <c r="AE240" s="86">
        <f t="shared" si="13"/>
        <v>28</v>
      </c>
      <c r="AF240" s="86">
        <f t="shared" si="14"/>
        <v>60</v>
      </c>
      <c r="AG240" s="87" t="s">
        <v>69</v>
      </c>
      <c r="AH240" s="88" t="s">
        <v>69</v>
      </c>
      <c r="AI240" s="86" t="str">
        <f>VLOOKUP(Q240,[5]BD!H$6:K$170,4,0)</f>
        <v>13-10-00-033</v>
      </c>
    </row>
    <row r="241" spans="1:35" s="67" customFormat="1" ht="15" hidden="1" customHeight="1" x14ac:dyDescent="0.25">
      <c r="A241" s="68">
        <v>216</v>
      </c>
      <c r="B241" s="69">
        <v>24111501</v>
      </c>
      <c r="C241" s="70" t="s">
        <v>628</v>
      </c>
      <c r="D241" s="71" t="s">
        <v>241</v>
      </c>
      <c r="E241" s="72">
        <v>60</v>
      </c>
      <c r="F241" s="70" t="s">
        <v>164</v>
      </c>
      <c r="G241" s="73" t="s">
        <v>67</v>
      </c>
      <c r="H241" s="74">
        <v>30000000</v>
      </c>
      <c r="I241" s="74">
        <v>30000000</v>
      </c>
      <c r="J241" s="75" t="s">
        <v>68</v>
      </c>
      <c r="K241" s="70" t="s">
        <v>69</v>
      </c>
      <c r="L241" s="76">
        <f t="shared" si="12"/>
        <v>0</v>
      </c>
      <c r="M241" s="77" t="s">
        <v>629</v>
      </c>
      <c r="N241" s="78" t="s">
        <v>154</v>
      </c>
      <c r="O241" s="78" t="s">
        <v>72</v>
      </c>
      <c r="P241" s="79" t="s">
        <v>69</v>
      </c>
      <c r="Q241" s="58" t="s">
        <v>618</v>
      </c>
      <c r="R241" s="81" t="s">
        <v>619</v>
      </c>
      <c r="S241" s="86">
        <v>191201202</v>
      </c>
      <c r="T241" s="81" t="s">
        <v>620</v>
      </c>
      <c r="U241" s="81" t="s">
        <v>521</v>
      </c>
      <c r="V241" s="82" t="s">
        <v>621</v>
      </c>
      <c r="W241" s="78">
        <v>6017428408</v>
      </c>
      <c r="X241" s="83" t="s">
        <v>77</v>
      </c>
      <c r="Y241" s="70" t="s">
        <v>197</v>
      </c>
      <c r="Z241" s="95">
        <v>45404</v>
      </c>
      <c r="AA241" s="95">
        <v>45432</v>
      </c>
      <c r="AB241" s="95">
        <v>45463</v>
      </c>
      <c r="AC241" s="95">
        <v>45463</v>
      </c>
      <c r="AD241" s="86">
        <f t="shared" si="13"/>
        <v>28</v>
      </c>
      <c r="AE241" s="86">
        <f t="shared" si="13"/>
        <v>31</v>
      </c>
      <c r="AF241" s="86">
        <f t="shared" si="14"/>
        <v>59</v>
      </c>
      <c r="AG241" s="87" t="s">
        <v>69</v>
      </c>
      <c r="AH241" s="88" t="s">
        <v>69</v>
      </c>
      <c r="AI241" s="86" t="str">
        <f>VLOOKUP(Q241,[5]BD!H$6:K$170,4,0)</f>
        <v>13-10-00-033</v>
      </c>
    </row>
    <row r="242" spans="1:35" s="67" customFormat="1" ht="15" hidden="1" customHeight="1" x14ac:dyDescent="0.25">
      <c r="A242" s="68">
        <v>217</v>
      </c>
      <c r="B242" s="69" t="s">
        <v>573</v>
      </c>
      <c r="C242" s="70" t="s">
        <v>574</v>
      </c>
      <c r="D242" s="71" t="s">
        <v>235</v>
      </c>
      <c r="E242" s="72">
        <v>122</v>
      </c>
      <c r="F242" s="70" t="s">
        <v>220</v>
      </c>
      <c r="G242" s="73" t="s">
        <v>67</v>
      </c>
      <c r="H242" s="74">
        <v>383914402</v>
      </c>
      <c r="I242" s="74">
        <v>383914402</v>
      </c>
      <c r="J242" s="75" t="s">
        <v>68</v>
      </c>
      <c r="K242" s="70" t="s">
        <v>69</v>
      </c>
      <c r="L242" s="76">
        <f t="shared" si="12"/>
        <v>0</v>
      </c>
      <c r="M242" s="77" t="s">
        <v>630</v>
      </c>
      <c r="N242" s="78" t="s">
        <v>100</v>
      </c>
      <c r="O242" s="78" t="s">
        <v>72</v>
      </c>
      <c r="P242" s="79" t="s">
        <v>69</v>
      </c>
      <c r="Q242" s="58" t="s">
        <v>618</v>
      </c>
      <c r="R242" s="81" t="s">
        <v>619</v>
      </c>
      <c r="S242" s="86">
        <v>191201202</v>
      </c>
      <c r="T242" s="81" t="s">
        <v>620</v>
      </c>
      <c r="U242" s="81" t="s">
        <v>521</v>
      </c>
      <c r="V242" s="82" t="s">
        <v>621</v>
      </c>
      <c r="W242" s="78">
        <v>6017428408</v>
      </c>
      <c r="X242" s="83" t="s">
        <v>77</v>
      </c>
      <c r="Y242" s="70" t="s">
        <v>83</v>
      </c>
      <c r="Z242" s="95">
        <v>45492</v>
      </c>
      <c r="AA242" s="95">
        <v>45524</v>
      </c>
      <c r="AB242" s="95">
        <v>45537</v>
      </c>
      <c r="AC242" s="95">
        <v>45537</v>
      </c>
      <c r="AD242" s="86">
        <f t="shared" si="13"/>
        <v>32</v>
      </c>
      <c r="AE242" s="86">
        <f t="shared" si="13"/>
        <v>13</v>
      </c>
      <c r="AF242" s="86">
        <f t="shared" si="14"/>
        <v>45</v>
      </c>
      <c r="AG242" s="87" t="s">
        <v>69</v>
      </c>
      <c r="AH242" s="88" t="s">
        <v>69</v>
      </c>
      <c r="AI242" s="86" t="str">
        <f>VLOOKUP(Q242,[5]BD!H$6:K$170,4,0)</f>
        <v>13-10-00-033</v>
      </c>
    </row>
    <row r="243" spans="1:35" s="67" customFormat="1" ht="15" hidden="1" customHeight="1" x14ac:dyDescent="0.25">
      <c r="A243" s="68">
        <v>218</v>
      </c>
      <c r="B243" s="69">
        <v>80131500</v>
      </c>
      <c r="C243" s="81" t="s">
        <v>166</v>
      </c>
      <c r="D243" s="71" t="s">
        <v>65</v>
      </c>
      <c r="E243" s="72">
        <v>334</v>
      </c>
      <c r="F243" s="70" t="s">
        <v>66</v>
      </c>
      <c r="G243" s="73" t="s">
        <v>67</v>
      </c>
      <c r="H243" s="74">
        <v>3139708656</v>
      </c>
      <c r="I243" s="74">
        <v>3139708656</v>
      </c>
      <c r="J243" s="75" t="s">
        <v>68</v>
      </c>
      <c r="K243" s="70" t="s">
        <v>69</v>
      </c>
      <c r="L243" s="76">
        <f t="shared" ref="L243:L313" si="15">+H243-I243</f>
        <v>0</v>
      </c>
      <c r="M243" s="77" t="s">
        <v>631</v>
      </c>
      <c r="N243" s="78" t="s">
        <v>169</v>
      </c>
      <c r="O243" s="78" t="s">
        <v>72</v>
      </c>
      <c r="P243" s="79" t="s">
        <v>69</v>
      </c>
      <c r="Q243" s="58" t="s">
        <v>632</v>
      </c>
      <c r="R243" s="81" t="s">
        <v>633</v>
      </c>
      <c r="S243" s="86">
        <v>103201202</v>
      </c>
      <c r="T243" s="81" t="s">
        <v>634</v>
      </c>
      <c r="U243" s="81" t="s">
        <v>521</v>
      </c>
      <c r="V243" s="82" t="s">
        <v>635</v>
      </c>
      <c r="W243" s="78">
        <v>6016079999</v>
      </c>
      <c r="X243" s="83" t="s">
        <v>77</v>
      </c>
      <c r="Y243" s="70" t="s">
        <v>78</v>
      </c>
      <c r="Z243" s="95">
        <v>45278</v>
      </c>
      <c r="AA243" s="95">
        <v>45293</v>
      </c>
      <c r="AB243" s="95">
        <v>45293</v>
      </c>
      <c r="AC243" s="95">
        <v>45293</v>
      </c>
      <c r="AD243" s="86">
        <f t="shared" si="13"/>
        <v>15</v>
      </c>
      <c r="AE243" s="86">
        <f t="shared" si="13"/>
        <v>0</v>
      </c>
      <c r="AF243" s="86">
        <f t="shared" si="14"/>
        <v>15</v>
      </c>
      <c r="AG243" s="87" t="s">
        <v>69</v>
      </c>
      <c r="AH243" s="88" t="s">
        <v>69</v>
      </c>
      <c r="AI243" s="86" t="str">
        <f>VLOOKUP(Q243,[5]BD!H$6:K$170,4,0)</f>
        <v>13-10-00-003</v>
      </c>
    </row>
    <row r="244" spans="1:35" s="67" customFormat="1" ht="15" hidden="1" customHeight="1" x14ac:dyDescent="0.25">
      <c r="A244" s="68">
        <v>219</v>
      </c>
      <c r="B244" s="69">
        <v>78111802</v>
      </c>
      <c r="C244" s="70" t="s">
        <v>594</v>
      </c>
      <c r="D244" s="71" t="s">
        <v>65</v>
      </c>
      <c r="E244" s="72">
        <v>342</v>
      </c>
      <c r="F244" s="70" t="s">
        <v>164</v>
      </c>
      <c r="G244" s="73" t="s">
        <v>67</v>
      </c>
      <c r="H244" s="74">
        <v>80575941</v>
      </c>
      <c r="I244" s="74">
        <v>80575941</v>
      </c>
      <c r="J244" s="75" t="s">
        <v>68</v>
      </c>
      <c r="K244" s="70" t="s">
        <v>69</v>
      </c>
      <c r="L244" s="76">
        <f t="shared" si="15"/>
        <v>0</v>
      </c>
      <c r="M244" s="77" t="s">
        <v>636</v>
      </c>
      <c r="N244" s="78" t="s">
        <v>100</v>
      </c>
      <c r="O244" s="78" t="s">
        <v>72</v>
      </c>
      <c r="P244" s="79" t="s">
        <v>69</v>
      </c>
      <c r="Q244" s="58" t="s">
        <v>632</v>
      </c>
      <c r="R244" s="81" t="s">
        <v>633</v>
      </c>
      <c r="S244" s="86">
        <v>103201202</v>
      </c>
      <c r="T244" s="81" t="s">
        <v>634</v>
      </c>
      <c r="U244" s="81" t="s">
        <v>521</v>
      </c>
      <c r="V244" s="82" t="s">
        <v>635</v>
      </c>
      <c r="W244" s="78">
        <v>6016079999</v>
      </c>
      <c r="X244" s="83" t="s">
        <v>77</v>
      </c>
      <c r="Y244" s="70" t="s">
        <v>81</v>
      </c>
      <c r="Z244" s="95">
        <v>45286</v>
      </c>
      <c r="AA244" s="95">
        <v>45303</v>
      </c>
      <c r="AB244" s="95">
        <v>45316</v>
      </c>
      <c r="AC244" s="95">
        <v>45316</v>
      </c>
      <c r="AD244" s="86">
        <f t="shared" si="13"/>
        <v>17</v>
      </c>
      <c r="AE244" s="86">
        <f t="shared" si="13"/>
        <v>13</v>
      </c>
      <c r="AF244" s="86">
        <f t="shared" si="14"/>
        <v>30</v>
      </c>
      <c r="AG244" s="87" t="s">
        <v>69</v>
      </c>
      <c r="AH244" s="88" t="s">
        <v>69</v>
      </c>
      <c r="AI244" s="86" t="str">
        <f>VLOOKUP(Q244,[5]BD!H$6:K$170,4,0)</f>
        <v>13-10-00-003</v>
      </c>
    </row>
    <row r="245" spans="1:35" s="67" customFormat="1" ht="15" hidden="1" customHeight="1" x14ac:dyDescent="0.25">
      <c r="A245" s="68">
        <v>220</v>
      </c>
      <c r="B245" s="69">
        <v>46171500</v>
      </c>
      <c r="C245" s="70" t="s">
        <v>637</v>
      </c>
      <c r="D245" s="71" t="s">
        <v>241</v>
      </c>
      <c r="E245" s="72">
        <v>30</v>
      </c>
      <c r="F245" s="70" t="s">
        <v>164</v>
      </c>
      <c r="G245" s="73" t="s">
        <v>67</v>
      </c>
      <c r="H245" s="74">
        <v>7000000</v>
      </c>
      <c r="I245" s="74">
        <v>7000000</v>
      </c>
      <c r="J245" s="75" t="s">
        <v>68</v>
      </c>
      <c r="K245" s="70" t="s">
        <v>69</v>
      </c>
      <c r="L245" s="76">
        <f t="shared" si="15"/>
        <v>0</v>
      </c>
      <c r="M245" s="77" t="s">
        <v>638</v>
      </c>
      <c r="N245" s="78" t="s">
        <v>154</v>
      </c>
      <c r="O245" s="78" t="s">
        <v>72</v>
      </c>
      <c r="P245" s="79" t="s">
        <v>69</v>
      </c>
      <c r="Q245" s="58" t="s">
        <v>632</v>
      </c>
      <c r="R245" s="81" t="s">
        <v>633</v>
      </c>
      <c r="S245" s="86">
        <v>103201202</v>
      </c>
      <c r="T245" s="81" t="s">
        <v>634</v>
      </c>
      <c r="U245" s="81" t="s">
        <v>521</v>
      </c>
      <c r="V245" s="82" t="s">
        <v>635</v>
      </c>
      <c r="W245" s="78">
        <v>6016079999</v>
      </c>
      <c r="X245" s="83" t="s">
        <v>77</v>
      </c>
      <c r="Y245" s="70" t="s">
        <v>81</v>
      </c>
      <c r="Z245" s="95">
        <v>45404</v>
      </c>
      <c r="AA245" s="95">
        <v>45422</v>
      </c>
      <c r="AB245" s="95">
        <v>45436</v>
      </c>
      <c r="AC245" s="95">
        <v>45436</v>
      </c>
      <c r="AD245" s="86">
        <f t="shared" si="13"/>
        <v>18</v>
      </c>
      <c r="AE245" s="86">
        <f t="shared" si="13"/>
        <v>14</v>
      </c>
      <c r="AF245" s="86">
        <f t="shared" si="14"/>
        <v>32</v>
      </c>
      <c r="AG245" s="87" t="s">
        <v>69</v>
      </c>
      <c r="AH245" s="88" t="s">
        <v>69</v>
      </c>
      <c r="AI245" s="86" t="str">
        <f>VLOOKUP(Q245,[5]BD!H$6:K$170,4,0)</f>
        <v>13-10-00-003</v>
      </c>
    </row>
    <row r="246" spans="1:35" s="67" customFormat="1" ht="15" hidden="1" customHeight="1" x14ac:dyDescent="0.25">
      <c r="A246" s="68">
        <v>221</v>
      </c>
      <c r="B246" s="69">
        <v>39121700</v>
      </c>
      <c r="C246" s="70" t="s">
        <v>558</v>
      </c>
      <c r="D246" s="71" t="s">
        <v>65</v>
      </c>
      <c r="E246" s="72">
        <v>311</v>
      </c>
      <c r="F246" s="70" t="s">
        <v>164</v>
      </c>
      <c r="G246" s="73" t="s">
        <v>67</v>
      </c>
      <c r="H246" s="74">
        <v>17200000</v>
      </c>
      <c r="I246" s="74">
        <v>17200000</v>
      </c>
      <c r="J246" s="75" t="s">
        <v>68</v>
      </c>
      <c r="K246" s="70" t="s">
        <v>69</v>
      </c>
      <c r="L246" s="76">
        <f t="shared" si="15"/>
        <v>0</v>
      </c>
      <c r="M246" s="77" t="s">
        <v>639</v>
      </c>
      <c r="N246" s="78" t="s">
        <v>313</v>
      </c>
      <c r="O246" s="78" t="s">
        <v>72</v>
      </c>
      <c r="P246" s="79" t="s">
        <v>69</v>
      </c>
      <c r="Q246" s="58" t="s">
        <v>632</v>
      </c>
      <c r="R246" s="81" t="s">
        <v>633</v>
      </c>
      <c r="S246" s="86">
        <v>103201202</v>
      </c>
      <c r="T246" s="81" t="s">
        <v>634</v>
      </c>
      <c r="U246" s="81" t="s">
        <v>521</v>
      </c>
      <c r="V246" s="82" t="s">
        <v>635</v>
      </c>
      <c r="W246" s="78">
        <v>6016079999</v>
      </c>
      <c r="X246" s="83" t="s">
        <v>77</v>
      </c>
      <c r="Y246" s="70" t="s">
        <v>83</v>
      </c>
      <c r="Z246" s="95">
        <v>45286</v>
      </c>
      <c r="AA246" s="95">
        <v>45310</v>
      </c>
      <c r="AB246" s="95">
        <v>45323</v>
      </c>
      <c r="AC246" s="95">
        <v>45323</v>
      </c>
      <c r="AD246" s="86">
        <f t="shared" si="13"/>
        <v>24</v>
      </c>
      <c r="AE246" s="86">
        <f t="shared" si="13"/>
        <v>13</v>
      </c>
      <c r="AF246" s="86">
        <f t="shared" si="14"/>
        <v>37</v>
      </c>
      <c r="AG246" s="87" t="s">
        <v>69</v>
      </c>
      <c r="AH246" s="88" t="s">
        <v>69</v>
      </c>
      <c r="AI246" s="86" t="str">
        <f>VLOOKUP(Q246,[5]BD!H$6:K$170,4,0)</f>
        <v>13-10-00-003</v>
      </c>
    </row>
    <row r="247" spans="1:35" s="67" customFormat="1" ht="15" hidden="1" customHeight="1" x14ac:dyDescent="0.25">
      <c r="A247" s="68">
        <v>222</v>
      </c>
      <c r="B247" s="69">
        <v>15101500</v>
      </c>
      <c r="C247" s="70" t="s">
        <v>602</v>
      </c>
      <c r="D247" s="71" t="s">
        <v>156</v>
      </c>
      <c r="E247" s="72">
        <v>31</v>
      </c>
      <c r="F247" s="70" t="s">
        <v>164</v>
      </c>
      <c r="G247" s="73" t="s">
        <v>67</v>
      </c>
      <c r="H247" s="74">
        <v>16000000</v>
      </c>
      <c r="I247" s="74">
        <v>16000000</v>
      </c>
      <c r="J247" s="75" t="s">
        <v>68</v>
      </c>
      <c r="K247" s="70" t="s">
        <v>69</v>
      </c>
      <c r="L247" s="76">
        <f t="shared" si="15"/>
        <v>0</v>
      </c>
      <c r="M247" s="77" t="s">
        <v>640</v>
      </c>
      <c r="N247" s="78" t="s">
        <v>154</v>
      </c>
      <c r="O247" s="78" t="s">
        <v>72</v>
      </c>
      <c r="P247" s="79" t="s">
        <v>69</v>
      </c>
      <c r="Q247" s="58" t="s">
        <v>632</v>
      </c>
      <c r="R247" s="81" t="s">
        <v>633</v>
      </c>
      <c r="S247" s="86">
        <v>103201202</v>
      </c>
      <c r="T247" s="81" t="s">
        <v>634</v>
      </c>
      <c r="U247" s="81" t="s">
        <v>521</v>
      </c>
      <c r="V247" s="82" t="s">
        <v>635</v>
      </c>
      <c r="W247" s="78">
        <v>6016079999</v>
      </c>
      <c r="X247" s="83" t="s">
        <v>77</v>
      </c>
      <c r="Y247" s="70" t="s">
        <v>83</v>
      </c>
      <c r="Z247" s="95">
        <v>45352</v>
      </c>
      <c r="AA247" s="95">
        <v>45369</v>
      </c>
      <c r="AB247" s="95">
        <v>45385</v>
      </c>
      <c r="AC247" s="95">
        <v>45385</v>
      </c>
      <c r="AD247" s="86">
        <f t="shared" si="13"/>
        <v>17</v>
      </c>
      <c r="AE247" s="86">
        <f t="shared" si="13"/>
        <v>16</v>
      </c>
      <c r="AF247" s="86">
        <f t="shared" si="14"/>
        <v>33</v>
      </c>
      <c r="AG247" s="87" t="s">
        <v>69</v>
      </c>
      <c r="AH247" s="88" t="s">
        <v>69</v>
      </c>
      <c r="AI247" s="86" t="str">
        <f>VLOOKUP(Q247,[5]BD!H$6:K$170,4,0)</f>
        <v>13-10-00-003</v>
      </c>
    </row>
    <row r="248" spans="1:35" s="67" customFormat="1" ht="15" hidden="1" customHeight="1" x14ac:dyDescent="0.25">
      <c r="A248" s="68">
        <v>223</v>
      </c>
      <c r="B248" s="69">
        <v>72102100</v>
      </c>
      <c r="C248" s="70" t="s">
        <v>606</v>
      </c>
      <c r="D248" s="71" t="s">
        <v>151</v>
      </c>
      <c r="E248" s="72">
        <v>276</v>
      </c>
      <c r="F248" s="70" t="s">
        <v>164</v>
      </c>
      <c r="G248" s="73" t="s">
        <v>67</v>
      </c>
      <c r="H248" s="74">
        <v>8000000</v>
      </c>
      <c r="I248" s="74">
        <v>8000000</v>
      </c>
      <c r="J248" s="75" t="s">
        <v>68</v>
      </c>
      <c r="K248" s="70" t="s">
        <v>69</v>
      </c>
      <c r="L248" s="76">
        <f t="shared" si="15"/>
        <v>0</v>
      </c>
      <c r="M248" s="77" t="s">
        <v>641</v>
      </c>
      <c r="N248" s="78" t="s">
        <v>100</v>
      </c>
      <c r="O248" s="78" t="s">
        <v>72</v>
      </c>
      <c r="P248" s="79" t="s">
        <v>69</v>
      </c>
      <c r="Q248" s="58" t="s">
        <v>632</v>
      </c>
      <c r="R248" s="81" t="s">
        <v>633</v>
      </c>
      <c r="S248" s="86">
        <v>103201202</v>
      </c>
      <c r="T248" s="81" t="s">
        <v>634</v>
      </c>
      <c r="U248" s="81" t="s">
        <v>521</v>
      </c>
      <c r="V248" s="82" t="s">
        <v>635</v>
      </c>
      <c r="W248" s="78">
        <v>6016079999</v>
      </c>
      <c r="X248" s="83" t="s">
        <v>77</v>
      </c>
      <c r="Y248" s="70" t="s">
        <v>83</v>
      </c>
      <c r="Z248" s="95">
        <v>45323</v>
      </c>
      <c r="AA248" s="95">
        <v>45345</v>
      </c>
      <c r="AB248" s="95">
        <v>45358</v>
      </c>
      <c r="AC248" s="95">
        <v>45358</v>
      </c>
      <c r="AD248" s="86">
        <f t="shared" si="13"/>
        <v>22</v>
      </c>
      <c r="AE248" s="86">
        <f t="shared" si="13"/>
        <v>13</v>
      </c>
      <c r="AF248" s="86">
        <f t="shared" si="14"/>
        <v>35</v>
      </c>
      <c r="AG248" s="87" t="s">
        <v>69</v>
      </c>
      <c r="AH248" s="88" t="s">
        <v>69</v>
      </c>
      <c r="AI248" s="86" t="str">
        <f>VLOOKUP(Q248,[5]BD!H$6:K$170,4,0)</f>
        <v>13-10-00-003</v>
      </c>
    </row>
    <row r="249" spans="1:35" s="67" customFormat="1" ht="15" hidden="1" customHeight="1" x14ac:dyDescent="0.25">
      <c r="A249" s="68">
        <v>224</v>
      </c>
      <c r="B249" s="69">
        <v>78181500</v>
      </c>
      <c r="C249" s="70" t="s">
        <v>623</v>
      </c>
      <c r="D249" s="71" t="s">
        <v>65</v>
      </c>
      <c r="E249" s="72">
        <v>303</v>
      </c>
      <c r="F249" s="70" t="s">
        <v>164</v>
      </c>
      <c r="G249" s="73" t="s">
        <v>67</v>
      </c>
      <c r="H249" s="74">
        <v>40000000</v>
      </c>
      <c r="I249" s="74">
        <v>40000000</v>
      </c>
      <c r="J249" s="75" t="s">
        <v>68</v>
      </c>
      <c r="K249" s="70" t="s">
        <v>69</v>
      </c>
      <c r="L249" s="76">
        <f t="shared" si="15"/>
        <v>0</v>
      </c>
      <c r="M249" s="77" t="s">
        <v>642</v>
      </c>
      <c r="N249" s="78" t="s">
        <v>100</v>
      </c>
      <c r="O249" s="78" t="s">
        <v>72</v>
      </c>
      <c r="P249" s="79" t="s">
        <v>69</v>
      </c>
      <c r="Q249" s="58" t="s">
        <v>632</v>
      </c>
      <c r="R249" s="81" t="s">
        <v>633</v>
      </c>
      <c r="S249" s="86">
        <v>103201202</v>
      </c>
      <c r="T249" s="81" t="s">
        <v>634</v>
      </c>
      <c r="U249" s="81" t="s">
        <v>521</v>
      </c>
      <c r="V249" s="82" t="s">
        <v>635</v>
      </c>
      <c r="W249" s="78">
        <v>6016079999</v>
      </c>
      <c r="X249" s="83" t="s">
        <v>77</v>
      </c>
      <c r="Y249" s="70" t="s">
        <v>283</v>
      </c>
      <c r="Z249" s="95">
        <v>45294</v>
      </c>
      <c r="AA249" s="95">
        <v>45320</v>
      </c>
      <c r="AB249" s="95">
        <v>45331</v>
      </c>
      <c r="AC249" s="95">
        <v>45331</v>
      </c>
      <c r="AD249" s="86">
        <f t="shared" si="13"/>
        <v>26</v>
      </c>
      <c r="AE249" s="86">
        <f t="shared" si="13"/>
        <v>11</v>
      </c>
      <c r="AF249" s="86">
        <f t="shared" si="14"/>
        <v>37</v>
      </c>
      <c r="AG249" s="87" t="s">
        <v>69</v>
      </c>
      <c r="AH249" s="88" t="s">
        <v>69</v>
      </c>
      <c r="AI249" s="86" t="str">
        <f>VLOOKUP(Q249,[5]BD!H$6:K$170,4,0)</f>
        <v>13-10-00-003</v>
      </c>
    </row>
    <row r="250" spans="1:35" s="67" customFormat="1" ht="15" hidden="1" customHeight="1" x14ac:dyDescent="0.25">
      <c r="A250" s="68">
        <v>225</v>
      </c>
      <c r="B250" s="69">
        <v>72154066</v>
      </c>
      <c r="C250" s="70" t="s">
        <v>643</v>
      </c>
      <c r="D250" s="71" t="s">
        <v>156</v>
      </c>
      <c r="E250" s="72">
        <v>243</v>
      </c>
      <c r="F250" s="70" t="s">
        <v>164</v>
      </c>
      <c r="G250" s="73" t="s">
        <v>67</v>
      </c>
      <c r="H250" s="74">
        <v>5000000</v>
      </c>
      <c r="I250" s="74">
        <v>5000000</v>
      </c>
      <c r="J250" s="75" t="s">
        <v>68</v>
      </c>
      <c r="K250" s="70" t="s">
        <v>69</v>
      </c>
      <c r="L250" s="76">
        <f t="shared" si="15"/>
        <v>0</v>
      </c>
      <c r="M250" s="77" t="s">
        <v>644</v>
      </c>
      <c r="N250" s="78" t="s">
        <v>100</v>
      </c>
      <c r="O250" s="78" t="s">
        <v>72</v>
      </c>
      <c r="P250" s="79" t="s">
        <v>69</v>
      </c>
      <c r="Q250" s="58" t="s">
        <v>632</v>
      </c>
      <c r="R250" s="81" t="s">
        <v>633</v>
      </c>
      <c r="S250" s="86">
        <v>103201202</v>
      </c>
      <c r="T250" s="81" t="s">
        <v>634</v>
      </c>
      <c r="U250" s="81" t="s">
        <v>521</v>
      </c>
      <c r="V250" s="82" t="s">
        <v>635</v>
      </c>
      <c r="W250" s="78">
        <v>6016079999</v>
      </c>
      <c r="X250" s="83" t="s">
        <v>77</v>
      </c>
      <c r="Y250" s="70" t="s">
        <v>83</v>
      </c>
      <c r="Z250" s="95">
        <v>45348</v>
      </c>
      <c r="AA250" s="95">
        <v>45373</v>
      </c>
      <c r="AB250" s="95">
        <v>45391</v>
      </c>
      <c r="AC250" s="95">
        <v>45391</v>
      </c>
      <c r="AD250" s="86">
        <f t="shared" si="13"/>
        <v>25</v>
      </c>
      <c r="AE250" s="86">
        <f t="shared" si="13"/>
        <v>18</v>
      </c>
      <c r="AF250" s="86">
        <f t="shared" si="14"/>
        <v>43</v>
      </c>
      <c r="AG250" s="87" t="s">
        <v>69</v>
      </c>
      <c r="AH250" s="88" t="s">
        <v>69</v>
      </c>
      <c r="AI250" s="86" t="str">
        <f>VLOOKUP(Q250,[5]BD!H$6:K$170,4,0)</f>
        <v>13-10-00-003</v>
      </c>
    </row>
    <row r="251" spans="1:35" s="67" customFormat="1" ht="15" hidden="1" customHeight="1" x14ac:dyDescent="0.25">
      <c r="A251" s="68">
        <v>226</v>
      </c>
      <c r="B251" s="69">
        <v>73152109</v>
      </c>
      <c r="C251" s="70" t="s">
        <v>645</v>
      </c>
      <c r="D251" s="71" t="s">
        <v>321</v>
      </c>
      <c r="E251" s="72">
        <v>173</v>
      </c>
      <c r="F251" s="70" t="s">
        <v>164</v>
      </c>
      <c r="G251" s="73" t="s">
        <v>67</v>
      </c>
      <c r="H251" s="74">
        <v>5000000</v>
      </c>
      <c r="I251" s="74">
        <v>5000000</v>
      </c>
      <c r="J251" s="75" t="s">
        <v>68</v>
      </c>
      <c r="K251" s="70" t="s">
        <v>69</v>
      </c>
      <c r="L251" s="76">
        <f t="shared" si="15"/>
        <v>0</v>
      </c>
      <c r="M251" s="77" t="s">
        <v>646</v>
      </c>
      <c r="N251" s="78" t="s">
        <v>100</v>
      </c>
      <c r="O251" s="78" t="s">
        <v>72</v>
      </c>
      <c r="P251" s="79" t="s">
        <v>69</v>
      </c>
      <c r="Q251" s="58" t="s">
        <v>632</v>
      </c>
      <c r="R251" s="81" t="s">
        <v>633</v>
      </c>
      <c r="S251" s="86">
        <v>103201202</v>
      </c>
      <c r="T251" s="81" t="s">
        <v>634</v>
      </c>
      <c r="U251" s="81" t="s">
        <v>521</v>
      </c>
      <c r="V251" s="82" t="s">
        <v>635</v>
      </c>
      <c r="W251" s="78">
        <v>6016079999</v>
      </c>
      <c r="X251" s="83" t="s">
        <v>77</v>
      </c>
      <c r="Y251" s="70" t="s">
        <v>78</v>
      </c>
      <c r="Z251" s="95">
        <v>45432</v>
      </c>
      <c r="AA251" s="95">
        <v>45447</v>
      </c>
      <c r="AB251" s="95">
        <v>45461</v>
      </c>
      <c r="AC251" s="95">
        <v>45461</v>
      </c>
      <c r="AD251" s="86">
        <f t="shared" si="13"/>
        <v>15</v>
      </c>
      <c r="AE251" s="86">
        <f t="shared" si="13"/>
        <v>14</v>
      </c>
      <c r="AF251" s="86">
        <f t="shared" si="14"/>
        <v>29</v>
      </c>
      <c r="AG251" s="87" t="s">
        <v>69</v>
      </c>
      <c r="AH251" s="88" t="s">
        <v>69</v>
      </c>
      <c r="AI251" s="86" t="str">
        <f>VLOOKUP(Q251,[5]BD!H$6:K$170,4,0)</f>
        <v>13-10-00-003</v>
      </c>
    </row>
    <row r="252" spans="1:35" s="67" customFormat="1" ht="15" hidden="1" customHeight="1" x14ac:dyDescent="0.25">
      <c r="A252" s="68">
        <v>227</v>
      </c>
      <c r="B252" s="69">
        <v>72154066</v>
      </c>
      <c r="C252" s="70" t="s">
        <v>647</v>
      </c>
      <c r="D252" s="71" t="s">
        <v>156</v>
      </c>
      <c r="E252" s="72">
        <v>269</v>
      </c>
      <c r="F252" s="70" t="s">
        <v>164</v>
      </c>
      <c r="G252" s="73" t="s">
        <v>67</v>
      </c>
      <c r="H252" s="74">
        <v>7000000</v>
      </c>
      <c r="I252" s="74">
        <v>7000000</v>
      </c>
      <c r="J252" s="75" t="s">
        <v>68</v>
      </c>
      <c r="K252" s="70" t="s">
        <v>69</v>
      </c>
      <c r="L252" s="76">
        <f t="shared" si="15"/>
        <v>0</v>
      </c>
      <c r="M252" s="77" t="s">
        <v>648</v>
      </c>
      <c r="N252" s="78" t="s">
        <v>100</v>
      </c>
      <c r="O252" s="78" t="s">
        <v>72</v>
      </c>
      <c r="P252" s="79" t="s">
        <v>69</v>
      </c>
      <c r="Q252" s="58" t="s">
        <v>632</v>
      </c>
      <c r="R252" s="81" t="s">
        <v>633</v>
      </c>
      <c r="S252" s="86">
        <v>103201202</v>
      </c>
      <c r="T252" s="81" t="s">
        <v>634</v>
      </c>
      <c r="U252" s="81" t="s">
        <v>521</v>
      </c>
      <c r="V252" s="82" t="s">
        <v>635</v>
      </c>
      <c r="W252" s="78">
        <v>6016079999</v>
      </c>
      <c r="X252" s="83" t="s">
        <v>77</v>
      </c>
      <c r="Y252" s="70" t="s">
        <v>78</v>
      </c>
      <c r="Z252" s="95">
        <v>45334</v>
      </c>
      <c r="AA252" s="95">
        <v>45352</v>
      </c>
      <c r="AB252" s="95">
        <v>45365</v>
      </c>
      <c r="AC252" s="95">
        <v>45365</v>
      </c>
      <c r="AD252" s="86">
        <f t="shared" si="13"/>
        <v>18</v>
      </c>
      <c r="AE252" s="86">
        <f t="shared" si="13"/>
        <v>13</v>
      </c>
      <c r="AF252" s="86">
        <f t="shared" si="14"/>
        <v>31</v>
      </c>
      <c r="AG252" s="87" t="s">
        <v>69</v>
      </c>
      <c r="AH252" s="88" t="s">
        <v>69</v>
      </c>
      <c r="AI252" s="86" t="str">
        <f>VLOOKUP(Q252,[5]BD!H$6:K$170,4,0)</f>
        <v>13-10-00-003</v>
      </c>
    </row>
    <row r="253" spans="1:35" s="67" customFormat="1" ht="15" hidden="1" customHeight="1" x14ac:dyDescent="0.25">
      <c r="A253" s="68">
        <v>228</v>
      </c>
      <c r="B253" s="69">
        <v>72102100</v>
      </c>
      <c r="C253" s="70" t="s">
        <v>606</v>
      </c>
      <c r="D253" s="71" t="s">
        <v>65</v>
      </c>
      <c r="E253" s="72">
        <v>300</v>
      </c>
      <c r="F253" s="70" t="s">
        <v>164</v>
      </c>
      <c r="G253" s="73" t="s">
        <v>67</v>
      </c>
      <c r="H253" s="74">
        <v>64000000</v>
      </c>
      <c r="I253" s="74">
        <v>64000000</v>
      </c>
      <c r="J253" s="75" t="s">
        <v>68</v>
      </c>
      <c r="K253" s="70" t="s">
        <v>69</v>
      </c>
      <c r="L253" s="76">
        <f t="shared" si="15"/>
        <v>0</v>
      </c>
      <c r="M253" s="77" t="s">
        <v>649</v>
      </c>
      <c r="N253" s="78" t="s">
        <v>100</v>
      </c>
      <c r="O253" s="78" t="s">
        <v>72</v>
      </c>
      <c r="P253" s="79" t="s">
        <v>69</v>
      </c>
      <c r="Q253" s="58" t="s">
        <v>518</v>
      </c>
      <c r="R253" s="81" t="s">
        <v>519</v>
      </c>
      <c r="S253" s="86">
        <v>132257201</v>
      </c>
      <c r="T253" s="81" t="s">
        <v>520</v>
      </c>
      <c r="U253" s="81" t="s">
        <v>521</v>
      </c>
      <c r="V253" s="82" t="s">
        <v>522</v>
      </c>
      <c r="W253" s="78">
        <v>6016079999</v>
      </c>
      <c r="X253" s="83" t="s">
        <v>77</v>
      </c>
      <c r="Y253" s="70" t="s">
        <v>83</v>
      </c>
      <c r="Z253" s="95">
        <v>45296</v>
      </c>
      <c r="AA253" s="95">
        <v>45304</v>
      </c>
      <c r="AB253" s="95">
        <v>45332</v>
      </c>
      <c r="AC253" s="95">
        <v>45337</v>
      </c>
      <c r="AD253" s="86">
        <f t="shared" si="13"/>
        <v>8</v>
      </c>
      <c r="AE253" s="86">
        <f t="shared" si="13"/>
        <v>28</v>
      </c>
      <c r="AF253" s="86">
        <f t="shared" si="14"/>
        <v>36</v>
      </c>
      <c r="AG253" s="87" t="s">
        <v>69</v>
      </c>
      <c r="AH253" s="88" t="s">
        <v>69</v>
      </c>
      <c r="AI253" s="86" t="str">
        <f>VLOOKUP(Q253,[5]BD!H$6:K$170,4,0)</f>
        <v>13-10-00-132</v>
      </c>
    </row>
    <row r="254" spans="1:35" s="67" customFormat="1" ht="15" hidden="1" customHeight="1" x14ac:dyDescent="0.25">
      <c r="A254" s="68">
        <v>229</v>
      </c>
      <c r="B254" s="69" t="s">
        <v>650</v>
      </c>
      <c r="C254" s="70" t="s">
        <v>651</v>
      </c>
      <c r="D254" s="71" t="s">
        <v>98</v>
      </c>
      <c r="E254" s="72">
        <v>30</v>
      </c>
      <c r="F254" s="70" t="s">
        <v>164</v>
      </c>
      <c r="G254" s="73" t="s">
        <v>67</v>
      </c>
      <c r="H254" s="74">
        <v>2600000</v>
      </c>
      <c r="I254" s="74">
        <v>2600000</v>
      </c>
      <c r="J254" s="75" t="s">
        <v>68</v>
      </c>
      <c r="K254" s="70" t="s">
        <v>69</v>
      </c>
      <c r="L254" s="76">
        <f t="shared" si="15"/>
        <v>0</v>
      </c>
      <c r="M254" s="77" t="s">
        <v>652</v>
      </c>
      <c r="N254" s="78" t="s">
        <v>154</v>
      </c>
      <c r="O254" s="78" t="s">
        <v>72</v>
      </c>
      <c r="P254" s="79" t="s">
        <v>69</v>
      </c>
      <c r="Q254" s="58" t="s">
        <v>518</v>
      </c>
      <c r="R254" s="81" t="s">
        <v>519</v>
      </c>
      <c r="S254" s="86">
        <v>132257201</v>
      </c>
      <c r="T254" s="81" t="s">
        <v>520</v>
      </c>
      <c r="U254" s="81" t="s">
        <v>521</v>
      </c>
      <c r="V254" s="82" t="s">
        <v>522</v>
      </c>
      <c r="W254" s="78">
        <v>6016079999</v>
      </c>
      <c r="X254" s="83" t="s">
        <v>77</v>
      </c>
      <c r="Y254" s="70" t="s">
        <v>78</v>
      </c>
      <c r="Z254" s="95">
        <v>45478</v>
      </c>
      <c r="AA254" s="95">
        <v>45502</v>
      </c>
      <c r="AB254" s="95">
        <v>45513</v>
      </c>
      <c r="AC254" s="95">
        <v>45534</v>
      </c>
      <c r="AD254" s="86">
        <f t="shared" si="13"/>
        <v>24</v>
      </c>
      <c r="AE254" s="86">
        <f t="shared" si="13"/>
        <v>11</v>
      </c>
      <c r="AF254" s="86">
        <f t="shared" si="14"/>
        <v>35</v>
      </c>
      <c r="AG254" s="87" t="s">
        <v>69</v>
      </c>
      <c r="AH254" s="88" t="s">
        <v>69</v>
      </c>
      <c r="AI254" s="86" t="str">
        <f>VLOOKUP(Q254,[5]BD!H$6:K$170,4,0)</f>
        <v>13-10-00-132</v>
      </c>
    </row>
    <row r="255" spans="1:35" s="67" customFormat="1" ht="15" hidden="1" customHeight="1" x14ac:dyDescent="0.25">
      <c r="A255" s="68">
        <v>230</v>
      </c>
      <c r="B255" s="69">
        <v>15101500</v>
      </c>
      <c r="C255" s="70" t="s">
        <v>602</v>
      </c>
      <c r="D255" s="71" t="s">
        <v>65</v>
      </c>
      <c r="E255" s="72">
        <v>363</v>
      </c>
      <c r="F255" s="70" t="s">
        <v>164</v>
      </c>
      <c r="G255" s="73" t="s">
        <v>67</v>
      </c>
      <c r="H255" s="74">
        <v>60000000</v>
      </c>
      <c r="I255" s="74">
        <v>60000000</v>
      </c>
      <c r="J255" s="75" t="s">
        <v>68</v>
      </c>
      <c r="K255" s="70" t="s">
        <v>69</v>
      </c>
      <c r="L255" s="76">
        <f t="shared" si="15"/>
        <v>0</v>
      </c>
      <c r="M255" s="77" t="s">
        <v>653</v>
      </c>
      <c r="N255" s="78" t="s">
        <v>313</v>
      </c>
      <c r="O255" s="78" t="s">
        <v>72</v>
      </c>
      <c r="P255" s="79" t="s">
        <v>69</v>
      </c>
      <c r="Q255" s="58" t="s">
        <v>654</v>
      </c>
      <c r="R255" s="81" t="s">
        <v>655</v>
      </c>
      <c r="S255" s="86">
        <v>146201202</v>
      </c>
      <c r="T255" s="81" t="s">
        <v>656</v>
      </c>
      <c r="U255" s="81" t="s">
        <v>521</v>
      </c>
      <c r="V255" s="82" t="s">
        <v>657</v>
      </c>
      <c r="W255" s="78">
        <v>4850576</v>
      </c>
      <c r="X255" s="83" t="s">
        <v>77</v>
      </c>
      <c r="Y255" s="70" t="s">
        <v>78</v>
      </c>
      <c r="Z255" s="95">
        <v>45267</v>
      </c>
      <c r="AA255" s="95">
        <v>45293</v>
      </c>
      <c r="AB255" s="95">
        <v>45295</v>
      </c>
      <c r="AC255" s="95">
        <v>45295</v>
      </c>
      <c r="AD255" s="86">
        <f t="shared" si="13"/>
        <v>26</v>
      </c>
      <c r="AE255" s="86">
        <f t="shared" si="13"/>
        <v>2</v>
      </c>
      <c r="AF255" s="86">
        <f t="shared" si="14"/>
        <v>28</v>
      </c>
      <c r="AG255" s="87" t="s">
        <v>69</v>
      </c>
      <c r="AH255" s="88" t="s">
        <v>69</v>
      </c>
      <c r="AI255" s="86" t="str">
        <f>VLOOKUP(Q255,[5]BD!H$6:K$170,4,0)</f>
        <v>13-10-00-088</v>
      </c>
    </row>
    <row r="256" spans="1:35" s="67" customFormat="1" ht="15" hidden="1" customHeight="1" x14ac:dyDescent="0.25">
      <c r="A256" s="68">
        <v>231</v>
      </c>
      <c r="B256" s="69">
        <v>78181500</v>
      </c>
      <c r="C256" s="70" t="s">
        <v>623</v>
      </c>
      <c r="D256" s="71" t="s">
        <v>65</v>
      </c>
      <c r="E256" s="72">
        <v>330</v>
      </c>
      <c r="F256" s="70" t="s">
        <v>157</v>
      </c>
      <c r="G256" s="73" t="s">
        <v>67</v>
      </c>
      <c r="H256" s="74">
        <v>150000000</v>
      </c>
      <c r="I256" s="74">
        <v>150000000</v>
      </c>
      <c r="J256" s="75" t="s">
        <v>68</v>
      </c>
      <c r="K256" s="70" t="s">
        <v>69</v>
      </c>
      <c r="L256" s="76">
        <f t="shared" si="15"/>
        <v>0</v>
      </c>
      <c r="M256" s="77" t="s">
        <v>658</v>
      </c>
      <c r="N256" s="78" t="s">
        <v>100</v>
      </c>
      <c r="O256" s="78" t="s">
        <v>72</v>
      </c>
      <c r="P256" s="79" t="s">
        <v>69</v>
      </c>
      <c r="Q256" s="58" t="s">
        <v>654</v>
      </c>
      <c r="R256" s="81" t="s">
        <v>655</v>
      </c>
      <c r="S256" s="86">
        <v>146201202</v>
      </c>
      <c r="T256" s="81" t="s">
        <v>656</v>
      </c>
      <c r="U256" s="81" t="s">
        <v>521</v>
      </c>
      <c r="V256" s="82" t="s">
        <v>657</v>
      </c>
      <c r="W256" s="78">
        <v>4850576</v>
      </c>
      <c r="X256" s="83" t="s">
        <v>77</v>
      </c>
      <c r="Y256" s="70" t="s">
        <v>78</v>
      </c>
      <c r="Z256" s="95">
        <v>45271</v>
      </c>
      <c r="AA256" s="95">
        <v>45293</v>
      </c>
      <c r="AB256" s="95">
        <v>45321</v>
      </c>
      <c r="AC256" s="95">
        <v>45321</v>
      </c>
      <c r="AD256" s="86">
        <f t="shared" si="13"/>
        <v>22</v>
      </c>
      <c r="AE256" s="86">
        <f t="shared" si="13"/>
        <v>28</v>
      </c>
      <c r="AF256" s="86">
        <f t="shared" si="14"/>
        <v>50</v>
      </c>
      <c r="AG256" s="87" t="s">
        <v>69</v>
      </c>
      <c r="AH256" s="88" t="s">
        <v>69</v>
      </c>
      <c r="AI256" s="86" t="str">
        <f>VLOOKUP(Q256,[5]BD!H$6:K$170,4,0)</f>
        <v>13-10-00-088</v>
      </c>
    </row>
    <row r="257" spans="1:35" s="67" customFormat="1" ht="15" hidden="1" customHeight="1" x14ac:dyDescent="0.25">
      <c r="A257" s="68">
        <v>232</v>
      </c>
      <c r="B257" s="69" t="s">
        <v>659</v>
      </c>
      <c r="C257" s="126" t="s">
        <v>240</v>
      </c>
      <c r="D257" s="71" t="s">
        <v>167</v>
      </c>
      <c r="E257" s="72">
        <v>270</v>
      </c>
      <c r="F257" s="70" t="s">
        <v>164</v>
      </c>
      <c r="G257" s="73" t="s">
        <v>67</v>
      </c>
      <c r="H257" s="74">
        <v>70000000</v>
      </c>
      <c r="I257" s="74">
        <v>70000000</v>
      </c>
      <c r="J257" s="75" t="s">
        <v>68</v>
      </c>
      <c r="K257" s="70" t="s">
        <v>69</v>
      </c>
      <c r="L257" s="76">
        <f t="shared" si="15"/>
        <v>0</v>
      </c>
      <c r="M257" s="77" t="s">
        <v>660</v>
      </c>
      <c r="N257" s="78" t="s">
        <v>100</v>
      </c>
      <c r="O257" s="78" t="s">
        <v>72</v>
      </c>
      <c r="P257" s="79" t="s">
        <v>69</v>
      </c>
      <c r="Q257" s="58" t="s">
        <v>654</v>
      </c>
      <c r="R257" s="81" t="s">
        <v>655</v>
      </c>
      <c r="S257" s="86">
        <v>146201202</v>
      </c>
      <c r="T257" s="81" t="s">
        <v>656</v>
      </c>
      <c r="U257" s="81" t="s">
        <v>521</v>
      </c>
      <c r="V257" s="82" t="s">
        <v>657</v>
      </c>
      <c r="W257" s="78">
        <v>4850576</v>
      </c>
      <c r="X257" s="83" t="s">
        <v>77</v>
      </c>
      <c r="Y257" s="70" t="s">
        <v>81</v>
      </c>
      <c r="Z257" s="95">
        <v>45365</v>
      </c>
      <c r="AA257" s="95">
        <v>45393</v>
      </c>
      <c r="AB257" s="95">
        <v>45407</v>
      </c>
      <c r="AC257" s="95">
        <v>45407</v>
      </c>
      <c r="AD257" s="86">
        <f t="shared" si="13"/>
        <v>28</v>
      </c>
      <c r="AE257" s="86">
        <f t="shared" si="13"/>
        <v>14</v>
      </c>
      <c r="AF257" s="86">
        <f t="shared" si="14"/>
        <v>42</v>
      </c>
      <c r="AG257" s="87" t="s">
        <v>69</v>
      </c>
      <c r="AH257" s="88" t="s">
        <v>69</v>
      </c>
      <c r="AI257" s="86" t="str">
        <f>VLOOKUP(Q257,[5]BD!H$6:K$170,4,0)</f>
        <v>13-10-00-088</v>
      </c>
    </row>
    <row r="258" spans="1:35" s="67" customFormat="1" ht="15" hidden="1" customHeight="1" x14ac:dyDescent="0.25">
      <c r="A258" s="68">
        <v>233</v>
      </c>
      <c r="B258" s="69">
        <v>39121700</v>
      </c>
      <c r="C258" s="70" t="s">
        <v>558</v>
      </c>
      <c r="D258" s="71" t="s">
        <v>156</v>
      </c>
      <c r="E258" s="72">
        <v>196</v>
      </c>
      <c r="F258" s="70" t="s">
        <v>164</v>
      </c>
      <c r="G258" s="73" t="s">
        <v>67</v>
      </c>
      <c r="H258" s="74">
        <v>80000000</v>
      </c>
      <c r="I258" s="74">
        <v>80000000</v>
      </c>
      <c r="J258" s="75" t="s">
        <v>68</v>
      </c>
      <c r="K258" s="70" t="s">
        <v>69</v>
      </c>
      <c r="L258" s="76">
        <f t="shared" si="15"/>
        <v>0</v>
      </c>
      <c r="M258" s="77" t="s">
        <v>661</v>
      </c>
      <c r="N258" s="78" t="s">
        <v>313</v>
      </c>
      <c r="O258" s="78" t="s">
        <v>72</v>
      </c>
      <c r="P258" s="79" t="s">
        <v>69</v>
      </c>
      <c r="Q258" s="58" t="s">
        <v>654</v>
      </c>
      <c r="R258" s="81" t="s">
        <v>655</v>
      </c>
      <c r="S258" s="86">
        <v>146201202</v>
      </c>
      <c r="T258" s="81" t="s">
        <v>656</v>
      </c>
      <c r="U258" s="81" t="s">
        <v>521</v>
      </c>
      <c r="V258" s="82" t="s">
        <v>657</v>
      </c>
      <c r="W258" s="78">
        <v>4850576</v>
      </c>
      <c r="X258" s="83" t="s">
        <v>77</v>
      </c>
      <c r="Y258" s="70" t="s">
        <v>83</v>
      </c>
      <c r="Z258" s="95">
        <v>45338</v>
      </c>
      <c r="AA258" s="95">
        <v>45369</v>
      </c>
      <c r="AB258" s="95">
        <v>45378</v>
      </c>
      <c r="AC258" s="95">
        <v>45382</v>
      </c>
      <c r="AD258" s="86">
        <f t="shared" si="13"/>
        <v>31</v>
      </c>
      <c r="AE258" s="86">
        <f t="shared" si="13"/>
        <v>9</v>
      </c>
      <c r="AF258" s="86">
        <f t="shared" si="14"/>
        <v>40</v>
      </c>
      <c r="AG258" s="87" t="s">
        <v>69</v>
      </c>
      <c r="AH258" s="88" t="s">
        <v>69</v>
      </c>
      <c r="AI258" s="86" t="str">
        <f>VLOOKUP(Q258,[5]BD!H$6:K$170,4,0)</f>
        <v>13-10-00-088</v>
      </c>
    </row>
    <row r="259" spans="1:35" s="67" customFormat="1" ht="15" hidden="1" customHeight="1" x14ac:dyDescent="0.25">
      <c r="A259" s="68">
        <v>234</v>
      </c>
      <c r="B259" s="69">
        <v>85151508</v>
      </c>
      <c r="C259" s="70" t="s">
        <v>662</v>
      </c>
      <c r="D259" s="71" t="s">
        <v>156</v>
      </c>
      <c r="E259" s="72">
        <v>289</v>
      </c>
      <c r="F259" s="70" t="s">
        <v>164</v>
      </c>
      <c r="G259" s="73" t="s">
        <v>67</v>
      </c>
      <c r="H259" s="74">
        <v>5000000</v>
      </c>
      <c r="I259" s="74">
        <v>5000000</v>
      </c>
      <c r="J259" s="75" t="s">
        <v>68</v>
      </c>
      <c r="K259" s="70" t="s">
        <v>69</v>
      </c>
      <c r="L259" s="76">
        <f t="shared" si="15"/>
        <v>0</v>
      </c>
      <c r="M259" s="77" t="s">
        <v>663</v>
      </c>
      <c r="N259" s="78" t="s">
        <v>100</v>
      </c>
      <c r="O259" s="78" t="s">
        <v>72</v>
      </c>
      <c r="P259" s="79" t="s">
        <v>69</v>
      </c>
      <c r="Q259" s="58" t="s">
        <v>654</v>
      </c>
      <c r="R259" s="81" t="s">
        <v>655</v>
      </c>
      <c r="S259" s="86">
        <v>146201202</v>
      </c>
      <c r="T259" s="81" t="s">
        <v>656</v>
      </c>
      <c r="U259" s="81" t="s">
        <v>521</v>
      </c>
      <c r="V259" s="82" t="s">
        <v>657</v>
      </c>
      <c r="W259" s="78">
        <v>4850576</v>
      </c>
      <c r="X259" s="83" t="s">
        <v>77</v>
      </c>
      <c r="Y259" s="70" t="s">
        <v>83</v>
      </c>
      <c r="Z259" s="95">
        <v>45338</v>
      </c>
      <c r="AA259" s="95">
        <v>45369</v>
      </c>
      <c r="AB259" s="95">
        <v>45378</v>
      </c>
      <c r="AC259" s="95">
        <v>45382</v>
      </c>
      <c r="AD259" s="86">
        <f t="shared" si="13"/>
        <v>31</v>
      </c>
      <c r="AE259" s="86">
        <f t="shared" si="13"/>
        <v>9</v>
      </c>
      <c r="AF259" s="86">
        <f t="shared" si="14"/>
        <v>40</v>
      </c>
      <c r="AG259" s="87" t="s">
        <v>69</v>
      </c>
      <c r="AH259" s="88" t="s">
        <v>69</v>
      </c>
      <c r="AI259" s="86" t="str">
        <f>VLOOKUP(Q259,[5]BD!H$6:K$170,4,0)</f>
        <v>13-10-00-088</v>
      </c>
    </row>
    <row r="260" spans="1:35" s="67" customFormat="1" ht="15" hidden="1" customHeight="1" x14ac:dyDescent="0.25">
      <c r="A260" s="68">
        <v>235</v>
      </c>
      <c r="B260" s="69" t="s">
        <v>664</v>
      </c>
      <c r="C260" s="70" t="s">
        <v>665</v>
      </c>
      <c r="D260" s="71" t="s">
        <v>241</v>
      </c>
      <c r="E260" s="72">
        <v>175</v>
      </c>
      <c r="F260" s="70" t="s">
        <v>164</v>
      </c>
      <c r="G260" s="73" t="s">
        <v>67</v>
      </c>
      <c r="H260" s="74">
        <v>100000000</v>
      </c>
      <c r="I260" s="74">
        <v>100000000</v>
      </c>
      <c r="J260" s="75" t="s">
        <v>68</v>
      </c>
      <c r="K260" s="70" t="s">
        <v>69</v>
      </c>
      <c r="L260" s="76">
        <f t="shared" si="15"/>
        <v>0</v>
      </c>
      <c r="M260" s="77" t="s">
        <v>666</v>
      </c>
      <c r="N260" s="78" t="s">
        <v>100</v>
      </c>
      <c r="O260" s="78" t="s">
        <v>72</v>
      </c>
      <c r="P260" s="79" t="s">
        <v>69</v>
      </c>
      <c r="Q260" s="58" t="s">
        <v>654</v>
      </c>
      <c r="R260" s="81" t="s">
        <v>655</v>
      </c>
      <c r="S260" s="86">
        <v>146201202</v>
      </c>
      <c r="T260" s="81" t="s">
        <v>656</v>
      </c>
      <c r="U260" s="81" t="s">
        <v>521</v>
      </c>
      <c r="V260" s="82" t="s">
        <v>657</v>
      </c>
      <c r="W260" s="78">
        <v>4850576</v>
      </c>
      <c r="X260" s="83" t="s">
        <v>77</v>
      </c>
      <c r="Y260" s="70" t="s">
        <v>197</v>
      </c>
      <c r="Z260" s="95">
        <v>45408</v>
      </c>
      <c r="AA260" s="95">
        <v>45435</v>
      </c>
      <c r="AB260" s="95">
        <v>45450</v>
      </c>
      <c r="AC260" s="95">
        <v>45450</v>
      </c>
      <c r="AD260" s="86">
        <f t="shared" si="13"/>
        <v>27</v>
      </c>
      <c r="AE260" s="86">
        <f t="shared" si="13"/>
        <v>15</v>
      </c>
      <c r="AF260" s="86">
        <f t="shared" si="14"/>
        <v>42</v>
      </c>
      <c r="AG260" s="87" t="s">
        <v>69</v>
      </c>
      <c r="AH260" s="88" t="s">
        <v>69</v>
      </c>
      <c r="AI260" s="86" t="str">
        <f>VLOOKUP(Q260,[5]BD!H$6:K$170,4,0)</f>
        <v>13-10-00-088</v>
      </c>
    </row>
    <row r="261" spans="1:35" s="67" customFormat="1" ht="15" hidden="1" customHeight="1" x14ac:dyDescent="0.25">
      <c r="A261" s="68">
        <v>236</v>
      </c>
      <c r="B261" s="69">
        <v>72151506</v>
      </c>
      <c r="C261" s="70" t="s">
        <v>667</v>
      </c>
      <c r="D261" s="71" t="s">
        <v>65</v>
      </c>
      <c r="E261" s="72">
        <v>363</v>
      </c>
      <c r="F261" s="70" t="s">
        <v>66</v>
      </c>
      <c r="G261" s="73" t="s">
        <v>67</v>
      </c>
      <c r="H261" s="74">
        <v>64000000</v>
      </c>
      <c r="I261" s="74">
        <v>64000000</v>
      </c>
      <c r="J261" s="75" t="s">
        <v>68</v>
      </c>
      <c r="K261" s="70" t="s">
        <v>69</v>
      </c>
      <c r="L261" s="76">
        <f t="shared" si="15"/>
        <v>0</v>
      </c>
      <c r="M261" s="77" t="s">
        <v>668</v>
      </c>
      <c r="N261" s="78" t="s">
        <v>100</v>
      </c>
      <c r="O261" s="78" t="s">
        <v>72</v>
      </c>
      <c r="P261" s="79" t="s">
        <v>69</v>
      </c>
      <c r="Q261" s="58" t="s">
        <v>654</v>
      </c>
      <c r="R261" s="81" t="s">
        <v>655</v>
      </c>
      <c r="S261" s="86">
        <v>146201202</v>
      </c>
      <c r="T261" s="81" t="s">
        <v>656</v>
      </c>
      <c r="U261" s="81" t="s">
        <v>521</v>
      </c>
      <c r="V261" s="82" t="s">
        <v>657</v>
      </c>
      <c r="W261" s="78">
        <v>4850576</v>
      </c>
      <c r="X261" s="83" t="s">
        <v>77</v>
      </c>
      <c r="Y261" s="70" t="s">
        <v>78</v>
      </c>
      <c r="Z261" s="95">
        <v>45266</v>
      </c>
      <c r="AA261" s="95">
        <v>45293</v>
      </c>
      <c r="AB261" s="95">
        <v>45294</v>
      </c>
      <c r="AC261" s="95">
        <v>45294</v>
      </c>
      <c r="AD261" s="86">
        <f t="shared" si="13"/>
        <v>27</v>
      </c>
      <c r="AE261" s="86">
        <f t="shared" si="13"/>
        <v>1</v>
      </c>
      <c r="AF261" s="86">
        <f t="shared" si="14"/>
        <v>28</v>
      </c>
      <c r="AG261" s="87" t="s">
        <v>69</v>
      </c>
      <c r="AH261" s="88" t="s">
        <v>69</v>
      </c>
      <c r="AI261" s="86" t="str">
        <f>VLOOKUP(Q261,[5]BD!H$6:K$170,4,0)</f>
        <v>13-10-00-088</v>
      </c>
    </row>
    <row r="262" spans="1:35" s="67" customFormat="1" ht="15" hidden="1" customHeight="1" x14ac:dyDescent="0.25">
      <c r="A262" s="127">
        <v>237</v>
      </c>
      <c r="B262" s="69">
        <v>72151506</v>
      </c>
      <c r="C262" s="70" t="s">
        <v>667</v>
      </c>
      <c r="D262" s="71" t="s">
        <v>65</v>
      </c>
      <c r="E262" s="72">
        <v>363</v>
      </c>
      <c r="F262" s="70" t="s">
        <v>66</v>
      </c>
      <c r="G262" s="73" t="s">
        <v>67</v>
      </c>
      <c r="H262" s="74">
        <v>64000000</v>
      </c>
      <c r="I262" s="74">
        <v>64000000</v>
      </c>
      <c r="J262" s="75" t="s">
        <v>68</v>
      </c>
      <c r="K262" s="70" t="s">
        <v>69</v>
      </c>
      <c r="L262" s="76">
        <f t="shared" si="15"/>
        <v>0</v>
      </c>
      <c r="M262" s="77" t="s">
        <v>669</v>
      </c>
      <c r="N262" s="78" t="s">
        <v>100</v>
      </c>
      <c r="O262" s="78" t="s">
        <v>72</v>
      </c>
      <c r="P262" s="79" t="s">
        <v>69</v>
      </c>
      <c r="Q262" s="58" t="s">
        <v>654</v>
      </c>
      <c r="R262" s="81" t="s">
        <v>655</v>
      </c>
      <c r="S262" s="86">
        <v>146201202</v>
      </c>
      <c r="T262" s="81" t="s">
        <v>656</v>
      </c>
      <c r="U262" s="81" t="s">
        <v>521</v>
      </c>
      <c r="V262" s="82" t="s">
        <v>657</v>
      </c>
      <c r="W262" s="78">
        <v>4850576</v>
      </c>
      <c r="X262" s="83" t="s">
        <v>77</v>
      </c>
      <c r="Y262" s="70" t="s">
        <v>78</v>
      </c>
      <c r="Z262" s="95">
        <v>45266</v>
      </c>
      <c r="AA262" s="95">
        <v>45293</v>
      </c>
      <c r="AB262" s="95">
        <v>45294</v>
      </c>
      <c r="AC262" s="95">
        <v>45294</v>
      </c>
      <c r="AD262" s="86">
        <f t="shared" ref="AD262:AE325" si="16">+AA262-Z262</f>
        <v>27</v>
      </c>
      <c r="AE262" s="86">
        <f t="shared" si="16"/>
        <v>1</v>
      </c>
      <c r="AF262" s="86">
        <f t="shared" si="14"/>
        <v>28</v>
      </c>
      <c r="AG262" s="87" t="s">
        <v>69</v>
      </c>
      <c r="AH262" s="88" t="s">
        <v>69</v>
      </c>
      <c r="AI262" s="86" t="str">
        <f>VLOOKUP(Q262,[5]BD!H$6:K$170,4,0)</f>
        <v>13-10-00-088</v>
      </c>
    </row>
    <row r="263" spans="1:35" s="67" customFormat="1" ht="15" hidden="1" customHeight="1" x14ac:dyDescent="0.25">
      <c r="A263" s="68">
        <v>238</v>
      </c>
      <c r="B263" s="69">
        <v>80131500</v>
      </c>
      <c r="C263" s="81" t="s">
        <v>166</v>
      </c>
      <c r="D263" s="71" t="s">
        <v>65</v>
      </c>
      <c r="E263" s="72">
        <v>365</v>
      </c>
      <c r="F263" s="70" t="s">
        <v>66</v>
      </c>
      <c r="G263" s="73" t="s">
        <v>67</v>
      </c>
      <c r="H263" s="74">
        <v>203000000</v>
      </c>
      <c r="I263" s="74">
        <v>203000000</v>
      </c>
      <c r="J263" s="75" t="s">
        <v>68</v>
      </c>
      <c r="K263" s="70" t="s">
        <v>69</v>
      </c>
      <c r="L263" s="76">
        <f t="shared" si="15"/>
        <v>0</v>
      </c>
      <c r="M263" s="77" t="s">
        <v>670</v>
      </c>
      <c r="N263" s="78" t="s">
        <v>169</v>
      </c>
      <c r="O263" s="78" t="s">
        <v>72</v>
      </c>
      <c r="P263" s="79" t="s">
        <v>69</v>
      </c>
      <c r="Q263" s="58" t="s">
        <v>654</v>
      </c>
      <c r="R263" s="81" t="s">
        <v>655</v>
      </c>
      <c r="S263" s="86">
        <v>146201202</v>
      </c>
      <c r="T263" s="81" t="s">
        <v>656</v>
      </c>
      <c r="U263" s="81" t="s">
        <v>521</v>
      </c>
      <c r="V263" s="82" t="s">
        <v>657</v>
      </c>
      <c r="W263" s="78">
        <v>4850576</v>
      </c>
      <c r="X263" s="83" t="s">
        <v>77</v>
      </c>
      <c r="Y263" s="70" t="s">
        <v>78</v>
      </c>
      <c r="Z263" s="95">
        <v>45266</v>
      </c>
      <c r="AA263" s="95">
        <v>45293</v>
      </c>
      <c r="AB263" s="95">
        <v>45294</v>
      </c>
      <c r="AC263" s="95">
        <v>45294</v>
      </c>
      <c r="AD263" s="86">
        <f t="shared" si="16"/>
        <v>27</v>
      </c>
      <c r="AE263" s="86">
        <f t="shared" si="16"/>
        <v>1</v>
      </c>
      <c r="AF263" s="86">
        <f t="shared" si="14"/>
        <v>28</v>
      </c>
      <c r="AG263" s="87" t="s">
        <v>69</v>
      </c>
      <c r="AH263" s="88" t="s">
        <v>69</v>
      </c>
      <c r="AI263" s="86" t="str">
        <f>VLOOKUP(Q263,[5]BD!H$6:K$170,4,0)</f>
        <v>13-10-00-088</v>
      </c>
    </row>
    <row r="264" spans="1:35" s="67" customFormat="1" ht="15" hidden="1" customHeight="1" x14ac:dyDescent="0.25">
      <c r="A264" s="68">
        <v>239</v>
      </c>
      <c r="B264" s="69">
        <v>72152400</v>
      </c>
      <c r="C264" s="70" t="s">
        <v>671</v>
      </c>
      <c r="D264" s="71" t="s">
        <v>156</v>
      </c>
      <c r="E264" s="72">
        <v>60</v>
      </c>
      <c r="F264" s="70" t="s">
        <v>164</v>
      </c>
      <c r="G264" s="73" t="s">
        <v>67</v>
      </c>
      <c r="H264" s="74">
        <v>20000000</v>
      </c>
      <c r="I264" s="74">
        <v>20000000</v>
      </c>
      <c r="J264" s="75" t="s">
        <v>68</v>
      </c>
      <c r="K264" s="70" t="s">
        <v>69</v>
      </c>
      <c r="L264" s="76">
        <f t="shared" si="15"/>
        <v>0</v>
      </c>
      <c r="M264" s="77" t="s">
        <v>672</v>
      </c>
      <c r="N264" s="78" t="s">
        <v>100</v>
      </c>
      <c r="O264" s="78" t="s">
        <v>72</v>
      </c>
      <c r="P264" s="79" t="s">
        <v>69</v>
      </c>
      <c r="Q264" s="58" t="s">
        <v>654</v>
      </c>
      <c r="R264" s="81" t="s">
        <v>655</v>
      </c>
      <c r="S264" s="86">
        <v>146201202</v>
      </c>
      <c r="T264" s="81" t="s">
        <v>656</v>
      </c>
      <c r="U264" s="81" t="s">
        <v>521</v>
      </c>
      <c r="V264" s="82" t="s">
        <v>657</v>
      </c>
      <c r="W264" s="78">
        <v>4850576</v>
      </c>
      <c r="X264" s="83" t="s">
        <v>77</v>
      </c>
      <c r="Y264" s="70" t="s">
        <v>83</v>
      </c>
      <c r="Z264" s="95">
        <v>45357</v>
      </c>
      <c r="AA264" s="95">
        <v>45372</v>
      </c>
      <c r="AB264" s="95">
        <v>45387</v>
      </c>
      <c r="AC264" s="95">
        <v>45387</v>
      </c>
      <c r="AD264" s="86">
        <f t="shared" si="16"/>
        <v>15</v>
      </c>
      <c r="AE264" s="86">
        <f t="shared" si="16"/>
        <v>15</v>
      </c>
      <c r="AF264" s="86">
        <f t="shared" si="14"/>
        <v>30</v>
      </c>
      <c r="AG264" s="87" t="s">
        <v>69</v>
      </c>
      <c r="AH264" s="88" t="s">
        <v>69</v>
      </c>
      <c r="AI264" s="86" t="str">
        <f>VLOOKUP(Q264,[5]BD!H$6:K$170,4,0)</f>
        <v>13-10-00-088</v>
      </c>
    </row>
    <row r="265" spans="1:35" s="67" customFormat="1" ht="15" hidden="1" customHeight="1" x14ac:dyDescent="0.25">
      <c r="A265" s="68">
        <v>240</v>
      </c>
      <c r="B265" s="69">
        <v>72151703</v>
      </c>
      <c r="C265" s="70" t="s">
        <v>473</v>
      </c>
      <c r="D265" s="71" t="s">
        <v>241</v>
      </c>
      <c r="E265" s="72">
        <v>45</v>
      </c>
      <c r="F265" s="70" t="s">
        <v>164</v>
      </c>
      <c r="G265" s="73" t="s">
        <v>67</v>
      </c>
      <c r="H265" s="74">
        <v>6000000</v>
      </c>
      <c r="I265" s="74">
        <v>6000000</v>
      </c>
      <c r="J265" s="75" t="s">
        <v>68</v>
      </c>
      <c r="K265" s="70" t="s">
        <v>69</v>
      </c>
      <c r="L265" s="76">
        <f t="shared" si="15"/>
        <v>0</v>
      </c>
      <c r="M265" s="77" t="s">
        <v>673</v>
      </c>
      <c r="N265" s="78" t="s">
        <v>100</v>
      </c>
      <c r="O265" s="78" t="s">
        <v>72</v>
      </c>
      <c r="P265" s="79" t="s">
        <v>69</v>
      </c>
      <c r="Q265" s="58" t="s">
        <v>654</v>
      </c>
      <c r="R265" s="81" t="s">
        <v>655</v>
      </c>
      <c r="S265" s="86">
        <v>146201202</v>
      </c>
      <c r="T265" s="81" t="s">
        <v>656</v>
      </c>
      <c r="U265" s="81" t="s">
        <v>521</v>
      </c>
      <c r="V265" s="82" t="s">
        <v>657</v>
      </c>
      <c r="W265" s="78">
        <v>4850576</v>
      </c>
      <c r="X265" s="83" t="s">
        <v>77</v>
      </c>
      <c r="Y265" s="70" t="s">
        <v>81</v>
      </c>
      <c r="Z265" s="95">
        <v>45404</v>
      </c>
      <c r="AA265" s="95">
        <v>45418</v>
      </c>
      <c r="AB265" s="95">
        <v>45447</v>
      </c>
      <c r="AC265" s="95">
        <v>45447</v>
      </c>
      <c r="AD265" s="86">
        <f t="shared" si="16"/>
        <v>14</v>
      </c>
      <c r="AE265" s="86">
        <f t="shared" si="16"/>
        <v>29</v>
      </c>
      <c r="AF265" s="86">
        <f t="shared" si="14"/>
        <v>43</v>
      </c>
      <c r="AG265" s="87" t="s">
        <v>69</v>
      </c>
      <c r="AH265" s="88" t="s">
        <v>69</v>
      </c>
      <c r="AI265" s="86" t="str">
        <f>VLOOKUP(Q265,[5]BD!H$6:K$170,4,0)</f>
        <v>13-10-00-088</v>
      </c>
    </row>
    <row r="266" spans="1:35" s="67" customFormat="1" ht="15" hidden="1" customHeight="1" x14ac:dyDescent="0.25">
      <c r="A266" s="68">
        <v>241</v>
      </c>
      <c r="B266" s="69">
        <v>80131800</v>
      </c>
      <c r="C266" s="70" t="s">
        <v>674</v>
      </c>
      <c r="D266" s="71" t="s">
        <v>151</v>
      </c>
      <c r="E266" s="72">
        <v>235</v>
      </c>
      <c r="F266" s="70" t="s">
        <v>164</v>
      </c>
      <c r="G266" s="73" t="s">
        <v>67</v>
      </c>
      <c r="H266" s="74">
        <v>115000000</v>
      </c>
      <c r="I266" s="74">
        <v>115000000</v>
      </c>
      <c r="J266" s="75" t="s">
        <v>675</v>
      </c>
      <c r="K266" s="70" t="s">
        <v>69</v>
      </c>
      <c r="L266" s="76">
        <f t="shared" si="15"/>
        <v>0</v>
      </c>
      <c r="M266" s="77" t="s">
        <v>676</v>
      </c>
      <c r="N266" s="78" t="s">
        <v>100</v>
      </c>
      <c r="O266" s="78" t="s">
        <v>72</v>
      </c>
      <c r="P266" s="79" t="s">
        <v>69</v>
      </c>
      <c r="Q266" s="58" t="s">
        <v>654</v>
      </c>
      <c r="R266" s="81" t="s">
        <v>655</v>
      </c>
      <c r="S266" s="86">
        <v>146201202</v>
      </c>
      <c r="T266" s="81" t="s">
        <v>656</v>
      </c>
      <c r="U266" s="81" t="s">
        <v>521</v>
      </c>
      <c r="V266" s="82" t="s">
        <v>657</v>
      </c>
      <c r="W266" s="78">
        <v>4850576</v>
      </c>
      <c r="X266" s="83" t="s">
        <v>77</v>
      </c>
      <c r="Y266" s="70" t="s">
        <v>83</v>
      </c>
      <c r="Z266" s="95">
        <v>45328</v>
      </c>
      <c r="AA266" s="95">
        <v>45342</v>
      </c>
      <c r="AB266" s="95">
        <v>45356</v>
      </c>
      <c r="AC266" s="95">
        <v>45359</v>
      </c>
      <c r="AD266" s="86">
        <f t="shared" si="16"/>
        <v>14</v>
      </c>
      <c r="AE266" s="86">
        <f t="shared" si="16"/>
        <v>14</v>
      </c>
      <c r="AF266" s="86">
        <f t="shared" si="14"/>
        <v>28</v>
      </c>
      <c r="AG266" s="87" t="s">
        <v>69</v>
      </c>
      <c r="AH266" s="88" t="s">
        <v>69</v>
      </c>
      <c r="AI266" s="86" t="str">
        <f>VLOOKUP(Q266,[5]BD!H$6:K$170,4,0)</f>
        <v>13-10-00-088</v>
      </c>
    </row>
    <row r="267" spans="1:35" s="67" customFormat="1" ht="15" hidden="1" customHeight="1" x14ac:dyDescent="0.25">
      <c r="A267" s="68">
        <v>242</v>
      </c>
      <c r="B267" s="69">
        <v>46171514</v>
      </c>
      <c r="C267" s="70" t="s">
        <v>677</v>
      </c>
      <c r="D267" s="71" t="s">
        <v>321</v>
      </c>
      <c r="E267" s="72">
        <v>60</v>
      </c>
      <c r="F267" s="70" t="s">
        <v>164</v>
      </c>
      <c r="G267" s="73" t="s">
        <v>67</v>
      </c>
      <c r="H267" s="74">
        <v>6000000</v>
      </c>
      <c r="I267" s="74">
        <v>6000000</v>
      </c>
      <c r="J267" s="75" t="s">
        <v>68</v>
      </c>
      <c r="K267" s="70" t="s">
        <v>69</v>
      </c>
      <c r="L267" s="76">
        <f t="shared" si="15"/>
        <v>0</v>
      </c>
      <c r="M267" s="77" t="s">
        <v>678</v>
      </c>
      <c r="N267" s="78" t="s">
        <v>154</v>
      </c>
      <c r="O267" s="78" t="s">
        <v>72</v>
      </c>
      <c r="P267" s="79" t="s">
        <v>69</v>
      </c>
      <c r="Q267" s="58" t="s">
        <v>654</v>
      </c>
      <c r="R267" s="81" t="s">
        <v>655</v>
      </c>
      <c r="S267" s="86">
        <v>146201202</v>
      </c>
      <c r="T267" s="81" t="s">
        <v>656</v>
      </c>
      <c r="U267" s="81" t="s">
        <v>521</v>
      </c>
      <c r="V267" s="82" t="s">
        <v>657</v>
      </c>
      <c r="W267" s="78">
        <v>4850576</v>
      </c>
      <c r="X267" s="83" t="s">
        <v>77</v>
      </c>
      <c r="Y267" s="70" t="s">
        <v>197</v>
      </c>
      <c r="Z267" s="95">
        <v>45448</v>
      </c>
      <c r="AA267" s="95">
        <v>45469</v>
      </c>
      <c r="AB267" s="95">
        <v>45489</v>
      </c>
      <c r="AC267" s="95">
        <v>45491</v>
      </c>
      <c r="AD267" s="86">
        <f t="shared" si="16"/>
        <v>21</v>
      </c>
      <c r="AE267" s="86">
        <f t="shared" si="16"/>
        <v>20</v>
      </c>
      <c r="AF267" s="86">
        <f t="shared" si="14"/>
        <v>41</v>
      </c>
      <c r="AG267" s="87" t="s">
        <v>69</v>
      </c>
      <c r="AH267" s="88" t="s">
        <v>69</v>
      </c>
      <c r="AI267" s="86" t="str">
        <f>VLOOKUP(Q267,[5]BD!H$6:K$170,4,0)</f>
        <v>13-10-00-088</v>
      </c>
    </row>
    <row r="268" spans="1:35" s="67" customFormat="1" ht="15" hidden="1" customHeight="1" x14ac:dyDescent="0.25">
      <c r="A268" s="68">
        <v>243</v>
      </c>
      <c r="B268" s="69">
        <v>90121603</v>
      </c>
      <c r="C268" s="70" t="s">
        <v>679</v>
      </c>
      <c r="D268" s="71" t="s">
        <v>65</v>
      </c>
      <c r="E268" s="72">
        <v>300</v>
      </c>
      <c r="F268" s="70" t="s">
        <v>66</v>
      </c>
      <c r="G268" s="73" t="s">
        <v>67</v>
      </c>
      <c r="H268" s="74">
        <v>2000000</v>
      </c>
      <c r="I268" s="74">
        <v>2000000</v>
      </c>
      <c r="J268" s="75" t="s">
        <v>68</v>
      </c>
      <c r="K268" s="70" t="s">
        <v>69</v>
      </c>
      <c r="L268" s="76">
        <f t="shared" si="15"/>
        <v>0</v>
      </c>
      <c r="M268" s="77" t="s">
        <v>680</v>
      </c>
      <c r="N268" s="78" t="s">
        <v>100</v>
      </c>
      <c r="O268" s="78" t="s">
        <v>72</v>
      </c>
      <c r="P268" s="79" t="s">
        <v>69</v>
      </c>
      <c r="Q268" s="58" t="s">
        <v>654</v>
      </c>
      <c r="R268" s="81" t="s">
        <v>655</v>
      </c>
      <c r="S268" s="86">
        <v>146201202</v>
      </c>
      <c r="T268" s="81" t="s">
        <v>656</v>
      </c>
      <c r="U268" s="81" t="s">
        <v>521</v>
      </c>
      <c r="V268" s="82" t="s">
        <v>657</v>
      </c>
      <c r="W268" s="78">
        <v>4850576</v>
      </c>
      <c r="X268" s="83" t="s">
        <v>77</v>
      </c>
      <c r="Y268" s="70" t="s">
        <v>283</v>
      </c>
      <c r="Z268" s="95">
        <v>45296</v>
      </c>
      <c r="AA268" s="95">
        <v>45320</v>
      </c>
      <c r="AB268" s="95">
        <v>45342</v>
      </c>
      <c r="AC268" s="95">
        <v>45342</v>
      </c>
      <c r="AD268" s="86">
        <f t="shared" si="16"/>
        <v>24</v>
      </c>
      <c r="AE268" s="86">
        <f t="shared" si="16"/>
        <v>22</v>
      </c>
      <c r="AF268" s="86">
        <f t="shared" si="14"/>
        <v>46</v>
      </c>
      <c r="AG268" s="87" t="s">
        <v>69</v>
      </c>
      <c r="AH268" s="88" t="s">
        <v>69</v>
      </c>
      <c r="AI268" s="86" t="str">
        <f>VLOOKUP(Q268,[5]BD!H$6:K$170,4,0)</f>
        <v>13-10-00-088</v>
      </c>
    </row>
    <row r="269" spans="1:35" s="67" customFormat="1" ht="15" hidden="1" customHeight="1" x14ac:dyDescent="0.25">
      <c r="A269" s="68">
        <v>244</v>
      </c>
      <c r="B269" s="69">
        <v>56101715</v>
      </c>
      <c r="C269" s="70" t="s">
        <v>681</v>
      </c>
      <c r="D269" s="71" t="s">
        <v>151</v>
      </c>
      <c r="E269" s="72">
        <v>230</v>
      </c>
      <c r="F269" s="70" t="s">
        <v>164</v>
      </c>
      <c r="G269" s="73" t="s">
        <v>67</v>
      </c>
      <c r="H269" s="74">
        <v>6000000</v>
      </c>
      <c r="I269" s="74">
        <v>6000000</v>
      </c>
      <c r="J269" s="75" t="s">
        <v>68</v>
      </c>
      <c r="K269" s="70" t="s">
        <v>69</v>
      </c>
      <c r="L269" s="76">
        <f t="shared" si="15"/>
        <v>0</v>
      </c>
      <c r="M269" s="77" t="s">
        <v>682</v>
      </c>
      <c r="N269" s="78" t="s">
        <v>100</v>
      </c>
      <c r="O269" s="78" t="s">
        <v>72</v>
      </c>
      <c r="P269" s="79" t="s">
        <v>69</v>
      </c>
      <c r="Q269" s="58" t="s">
        <v>654</v>
      </c>
      <c r="R269" s="81" t="s">
        <v>655</v>
      </c>
      <c r="S269" s="86">
        <v>146201202</v>
      </c>
      <c r="T269" s="81" t="s">
        <v>656</v>
      </c>
      <c r="U269" s="81" t="s">
        <v>521</v>
      </c>
      <c r="V269" s="82" t="s">
        <v>657</v>
      </c>
      <c r="W269" s="78">
        <v>4850576</v>
      </c>
      <c r="X269" s="83" t="s">
        <v>77</v>
      </c>
      <c r="Y269" s="70" t="s">
        <v>197</v>
      </c>
      <c r="Z269" s="95">
        <v>45334</v>
      </c>
      <c r="AA269" s="95">
        <v>45348</v>
      </c>
      <c r="AB269" s="95">
        <v>45355</v>
      </c>
      <c r="AC269" s="95">
        <v>45358</v>
      </c>
      <c r="AD269" s="86">
        <f t="shared" si="16"/>
        <v>14</v>
      </c>
      <c r="AE269" s="86">
        <f t="shared" si="16"/>
        <v>7</v>
      </c>
      <c r="AF269" s="86">
        <f t="shared" si="14"/>
        <v>21</v>
      </c>
      <c r="AG269" s="87" t="s">
        <v>69</v>
      </c>
      <c r="AH269" s="88" t="s">
        <v>69</v>
      </c>
      <c r="AI269" s="86" t="str">
        <f>VLOOKUP(Q269,[5]BD!H$6:K$170,4,0)</f>
        <v>13-10-00-088</v>
      </c>
    </row>
    <row r="270" spans="1:35" s="67" customFormat="1" ht="15" hidden="1" customHeight="1" x14ac:dyDescent="0.25">
      <c r="A270" s="68">
        <v>245</v>
      </c>
      <c r="B270" s="69">
        <v>72102100</v>
      </c>
      <c r="C270" s="70" t="s">
        <v>606</v>
      </c>
      <c r="D270" s="71" t="s">
        <v>151</v>
      </c>
      <c r="E270" s="72">
        <v>90</v>
      </c>
      <c r="F270" s="70" t="s">
        <v>164</v>
      </c>
      <c r="G270" s="73" t="s">
        <v>67</v>
      </c>
      <c r="H270" s="74">
        <v>17000000</v>
      </c>
      <c r="I270" s="74">
        <v>17000000</v>
      </c>
      <c r="J270" s="75" t="s">
        <v>68</v>
      </c>
      <c r="K270" s="70" t="s">
        <v>69</v>
      </c>
      <c r="L270" s="76">
        <f t="shared" si="15"/>
        <v>0</v>
      </c>
      <c r="M270" s="77" t="s">
        <v>683</v>
      </c>
      <c r="N270" s="78" t="s">
        <v>100</v>
      </c>
      <c r="O270" s="78" t="s">
        <v>72</v>
      </c>
      <c r="P270" s="79" t="s">
        <v>69</v>
      </c>
      <c r="Q270" s="58" t="s">
        <v>654</v>
      </c>
      <c r="R270" s="81" t="s">
        <v>655</v>
      </c>
      <c r="S270" s="86">
        <v>146201202</v>
      </c>
      <c r="T270" s="81" t="s">
        <v>656</v>
      </c>
      <c r="U270" s="81" t="s">
        <v>521</v>
      </c>
      <c r="V270" s="82" t="s">
        <v>657</v>
      </c>
      <c r="W270" s="78">
        <v>4850576</v>
      </c>
      <c r="X270" s="83" t="s">
        <v>77</v>
      </c>
      <c r="Y270" s="70" t="s">
        <v>78</v>
      </c>
      <c r="Z270" s="95">
        <v>45308</v>
      </c>
      <c r="AA270" s="95">
        <v>45327</v>
      </c>
      <c r="AB270" s="95">
        <v>45348</v>
      </c>
      <c r="AC270" s="95">
        <v>45350</v>
      </c>
      <c r="AD270" s="86">
        <f t="shared" si="16"/>
        <v>19</v>
      </c>
      <c r="AE270" s="86">
        <f t="shared" si="16"/>
        <v>21</v>
      </c>
      <c r="AF270" s="86">
        <f t="shared" si="14"/>
        <v>40</v>
      </c>
      <c r="AG270" s="87" t="s">
        <v>69</v>
      </c>
      <c r="AH270" s="88" t="s">
        <v>69</v>
      </c>
      <c r="AI270" s="86" t="str">
        <f>VLOOKUP(Q270,[5]BD!H$6:K$170,4,0)</f>
        <v>13-10-00-088</v>
      </c>
    </row>
    <row r="271" spans="1:35" s="67" customFormat="1" ht="15" hidden="1" customHeight="1" x14ac:dyDescent="0.25">
      <c r="A271" s="68">
        <v>246</v>
      </c>
      <c r="B271" s="69">
        <v>81141504</v>
      </c>
      <c r="C271" s="70" t="s">
        <v>684</v>
      </c>
      <c r="D271" s="71" t="s">
        <v>235</v>
      </c>
      <c r="E271" s="72">
        <v>30</v>
      </c>
      <c r="F271" s="70" t="s">
        <v>164</v>
      </c>
      <c r="G271" s="73" t="s">
        <v>67</v>
      </c>
      <c r="H271" s="74">
        <v>15000000</v>
      </c>
      <c r="I271" s="74">
        <v>15000000</v>
      </c>
      <c r="J271" s="75" t="s">
        <v>68</v>
      </c>
      <c r="K271" s="70" t="s">
        <v>69</v>
      </c>
      <c r="L271" s="76">
        <f t="shared" si="15"/>
        <v>0</v>
      </c>
      <c r="M271" s="77" t="s">
        <v>685</v>
      </c>
      <c r="N271" s="78" t="s">
        <v>686</v>
      </c>
      <c r="O271" s="78" t="s">
        <v>72</v>
      </c>
      <c r="P271" s="79" t="s">
        <v>69</v>
      </c>
      <c r="Q271" s="58" t="s">
        <v>654</v>
      </c>
      <c r="R271" s="81" t="s">
        <v>655</v>
      </c>
      <c r="S271" s="86">
        <v>146201202</v>
      </c>
      <c r="T271" s="81" t="s">
        <v>656</v>
      </c>
      <c r="U271" s="81" t="s">
        <v>521</v>
      </c>
      <c r="V271" s="82" t="s">
        <v>657</v>
      </c>
      <c r="W271" s="78">
        <v>4850576</v>
      </c>
      <c r="X271" s="83" t="s">
        <v>77</v>
      </c>
      <c r="Y271" s="70" t="s">
        <v>78</v>
      </c>
      <c r="Z271" s="95">
        <v>45483</v>
      </c>
      <c r="AA271" s="95">
        <v>45505</v>
      </c>
      <c r="AB271" s="95">
        <v>45520</v>
      </c>
      <c r="AC271" s="95">
        <v>45526</v>
      </c>
      <c r="AD271" s="86">
        <f t="shared" si="16"/>
        <v>22</v>
      </c>
      <c r="AE271" s="86">
        <f t="shared" si="16"/>
        <v>15</v>
      </c>
      <c r="AF271" s="86">
        <f t="shared" ref="AF271:AF334" si="17">+AD271+AE271</f>
        <v>37</v>
      </c>
      <c r="AG271" s="87" t="s">
        <v>69</v>
      </c>
      <c r="AH271" s="88" t="s">
        <v>69</v>
      </c>
      <c r="AI271" s="86" t="str">
        <f>VLOOKUP(Q271,[5]BD!H$6:K$170,4,0)</f>
        <v>13-10-00-088</v>
      </c>
    </row>
    <row r="272" spans="1:35" s="67" customFormat="1" ht="15" hidden="1" customHeight="1" x14ac:dyDescent="0.25">
      <c r="A272" s="127">
        <v>247</v>
      </c>
      <c r="B272" s="69">
        <v>80131500</v>
      </c>
      <c r="C272" s="81" t="s">
        <v>166</v>
      </c>
      <c r="D272" s="71" t="s">
        <v>65</v>
      </c>
      <c r="E272" s="72">
        <v>365</v>
      </c>
      <c r="F272" s="70" t="s">
        <v>66</v>
      </c>
      <c r="G272" s="73" t="s">
        <v>67</v>
      </c>
      <c r="H272" s="74">
        <v>5574504000</v>
      </c>
      <c r="I272" s="74">
        <v>5574504000</v>
      </c>
      <c r="J272" s="75" t="s">
        <v>68</v>
      </c>
      <c r="K272" s="70" t="s">
        <v>69</v>
      </c>
      <c r="L272" s="76">
        <f t="shared" si="15"/>
        <v>0</v>
      </c>
      <c r="M272" s="77" t="s">
        <v>687</v>
      </c>
      <c r="N272" s="78" t="s">
        <v>169</v>
      </c>
      <c r="O272" s="78" t="s">
        <v>72</v>
      </c>
      <c r="P272" s="79" t="s">
        <v>69</v>
      </c>
      <c r="Q272" s="58" t="s">
        <v>654</v>
      </c>
      <c r="R272" s="81" t="s">
        <v>655</v>
      </c>
      <c r="S272" s="86">
        <v>146201202</v>
      </c>
      <c r="T272" s="81" t="s">
        <v>656</v>
      </c>
      <c r="U272" s="81" t="s">
        <v>521</v>
      </c>
      <c r="V272" s="82" t="s">
        <v>657</v>
      </c>
      <c r="W272" s="78">
        <v>4850576</v>
      </c>
      <c r="X272" s="83" t="s">
        <v>77</v>
      </c>
      <c r="Y272" s="70" t="s">
        <v>78</v>
      </c>
      <c r="Z272" s="95">
        <v>45266</v>
      </c>
      <c r="AA272" s="95">
        <v>45293</v>
      </c>
      <c r="AB272" s="95">
        <v>45294</v>
      </c>
      <c r="AC272" s="95">
        <v>45294</v>
      </c>
      <c r="AD272" s="86">
        <f t="shared" si="16"/>
        <v>27</v>
      </c>
      <c r="AE272" s="86">
        <f t="shared" si="16"/>
        <v>1</v>
      </c>
      <c r="AF272" s="86">
        <f t="shared" si="17"/>
        <v>28</v>
      </c>
      <c r="AG272" s="87" t="s">
        <v>69</v>
      </c>
      <c r="AH272" s="88" t="s">
        <v>69</v>
      </c>
      <c r="AI272" s="86" t="str">
        <f>VLOOKUP(Q272,[5]BD!H$6:K$170,4,0)</f>
        <v>13-10-00-088</v>
      </c>
    </row>
    <row r="273" spans="1:35" s="67" customFormat="1" ht="15" hidden="1" customHeight="1" x14ac:dyDescent="0.25">
      <c r="A273" s="127">
        <v>248</v>
      </c>
      <c r="B273" s="69">
        <v>80131500</v>
      </c>
      <c r="C273" s="81" t="s">
        <v>166</v>
      </c>
      <c r="D273" s="71" t="s">
        <v>65</v>
      </c>
      <c r="E273" s="72">
        <v>360</v>
      </c>
      <c r="F273" s="70" t="s">
        <v>66</v>
      </c>
      <c r="G273" s="73" t="s">
        <v>67</v>
      </c>
      <c r="H273" s="74">
        <v>297450004</v>
      </c>
      <c r="I273" s="74">
        <v>297450004</v>
      </c>
      <c r="J273" s="75" t="s">
        <v>68</v>
      </c>
      <c r="K273" s="70" t="s">
        <v>69</v>
      </c>
      <c r="L273" s="76">
        <f t="shared" si="15"/>
        <v>0</v>
      </c>
      <c r="M273" s="77" t="s">
        <v>688</v>
      </c>
      <c r="N273" s="78" t="s">
        <v>169</v>
      </c>
      <c r="O273" s="78" t="s">
        <v>72</v>
      </c>
      <c r="P273" s="79" t="s">
        <v>69</v>
      </c>
      <c r="Q273" s="58" t="s">
        <v>689</v>
      </c>
      <c r="R273" s="81" t="s">
        <v>690</v>
      </c>
      <c r="S273" s="86">
        <v>148201245</v>
      </c>
      <c r="T273" s="81" t="s">
        <v>691</v>
      </c>
      <c r="U273" s="81" t="s">
        <v>692</v>
      </c>
      <c r="V273" s="82" t="s">
        <v>693</v>
      </c>
      <c r="W273" s="78">
        <v>3103158193</v>
      </c>
      <c r="X273" s="83" t="s">
        <v>77</v>
      </c>
      <c r="Y273" s="70" t="s">
        <v>78</v>
      </c>
      <c r="Z273" s="95">
        <v>45272</v>
      </c>
      <c r="AA273" s="95">
        <v>45293</v>
      </c>
      <c r="AB273" s="95">
        <v>45300</v>
      </c>
      <c r="AC273" s="95">
        <v>45300</v>
      </c>
      <c r="AD273" s="86">
        <f t="shared" si="16"/>
        <v>21</v>
      </c>
      <c r="AE273" s="86">
        <f t="shared" si="16"/>
        <v>7</v>
      </c>
      <c r="AF273" s="86">
        <f t="shared" si="17"/>
        <v>28</v>
      </c>
      <c r="AG273" s="87" t="s">
        <v>69</v>
      </c>
      <c r="AH273" s="88" t="s">
        <v>69</v>
      </c>
      <c r="AI273" s="86" t="str">
        <f>VLOOKUP(Q273,[5]BD!H$6:K$170,4,0)</f>
        <v>13-10-00-048</v>
      </c>
    </row>
    <row r="274" spans="1:35" s="67" customFormat="1" ht="15" hidden="1" customHeight="1" x14ac:dyDescent="0.25">
      <c r="A274" s="127">
        <v>249</v>
      </c>
      <c r="B274" s="69">
        <v>80131500</v>
      </c>
      <c r="C274" s="81" t="s">
        <v>166</v>
      </c>
      <c r="D274" s="71" t="s">
        <v>65</v>
      </c>
      <c r="E274" s="72">
        <v>360</v>
      </c>
      <c r="F274" s="70" t="s">
        <v>66</v>
      </c>
      <c r="G274" s="73" t="s">
        <v>67</v>
      </c>
      <c r="H274" s="74">
        <v>46434456</v>
      </c>
      <c r="I274" s="74">
        <v>46434456</v>
      </c>
      <c r="J274" s="75" t="s">
        <v>68</v>
      </c>
      <c r="K274" s="70" t="s">
        <v>69</v>
      </c>
      <c r="L274" s="76">
        <f t="shared" si="15"/>
        <v>0</v>
      </c>
      <c r="M274" s="77" t="s">
        <v>694</v>
      </c>
      <c r="N274" s="78" t="s">
        <v>169</v>
      </c>
      <c r="O274" s="78" t="s">
        <v>72</v>
      </c>
      <c r="P274" s="79" t="s">
        <v>69</v>
      </c>
      <c r="Q274" s="58" t="s">
        <v>689</v>
      </c>
      <c r="R274" s="81" t="s">
        <v>690</v>
      </c>
      <c r="S274" s="86">
        <v>148201245</v>
      </c>
      <c r="T274" s="81" t="s">
        <v>691</v>
      </c>
      <c r="U274" s="81" t="s">
        <v>692</v>
      </c>
      <c r="V274" s="82" t="s">
        <v>693</v>
      </c>
      <c r="W274" s="78">
        <v>3103158193</v>
      </c>
      <c r="X274" s="83" t="s">
        <v>77</v>
      </c>
      <c r="Y274" s="70" t="s">
        <v>78</v>
      </c>
      <c r="Z274" s="95">
        <v>45272</v>
      </c>
      <c r="AA274" s="95">
        <v>45293</v>
      </c>
      <c r="AB274" s="95">
        <v>45300</v>
      </c>
      <c r="AC274" s="95">
        <v>45300</v>
      </c>
      <c r="AD274" s="86">
        <f t="shared" si="16"/>
        <v>21</v>
      </c>
      <c r="AE274" s="86">
        <f t="shared" si="16"/>
        <v>7</v>
      </c>
      <c r="AF274" s="86">
        <f t="shared" si="17"/>
        <v>28</v>
      </c>
      <c r="AG274" s="87" t="s">
        <v>69</v>
      </c>
      <c r="AH274" s="88" t="s">
        <v>69</v>
      </c>
      <c r="AI274" s="86" t="str">
        <f>VLOOKUP(Q274,[5]BD!H$6:K$170,4,0)</f>
        <v>13-10-00-048</v>
      </c>
    </row>
    <row r="275" spans="1:35" s="67" customFormat="1" ht="15" hidden="1" customHeight="1" x14ac:dyDescent="0.25">
      <c r="A275" s="68">
        <v>250</v>
      </c>
      <c r="B275" s="69">
        <v>72154055</v>
      </c>
      <c r="C275" s="126" t="s">
        <v>695</v>
      </c>
      <c r="D275" s="71" t="s">
        <v>151</v>
      </c>
      <c r="E275" s="72">
        <v>311</v>
      </c>
      <c r="F275" s="70" t="s">
        <v>164</v>
      </c>
      <c r="G275" s="73" t="s">
        <v>67</v>
      </c>
      <c r="H275" s="74">
        <v>8000000</v>
      </c>
      <c r="I275" s="74">
        <v>8000000</v>
      </c>
      <c r="J275" s="75" t="s">
        <v>68</v>
      </c>
      <c r="K275" s="70" t="s">
        <v>69</v>
      </c>
      <c r="L275" s="76">
        <f t="shared" si="15"/>
        <v>0</v>
      </c>
      <c r="M275" s="77" t="s">
        <v>696</v>
      </c>
      <c r="N275" s="78" t="s">
        <v>100</v>
      </c>
      <c r="O275" s="78" t="s">
        <v>72</v>
      </c>
      <c r="P275" s="79" t="s">
        <v>69</v>
      </c>
      <c r="Q275" s="58" t="s">
        <v>689</v>
      </c>
      <c r="R275" s="81" t="s">
        <v>690</v>
      </c>
      <c r="S275" s="86">
        <v>148201245</v>
      </c>
      <c r="T275" s="81" t="s">
        <v>691</v>
      </c>
      <c r="U275" s="81" t="s">
        <v>692</v>
      </c>
      <c r="V275" s="82" t="s">
        <v>693</v>
      </c>
      <c r="W275" s="78">
        <v>3103158193</v>
      </c>
      <c r="X275" s="83" t="s">
        <v>77</v>
      </c>
      <c r="Y275" s="70" t="s">
        <v>81</v>
      </c>
      <c r="Z275" s="95">
        <v>45306</v>
      </c>
      <c r="AA275" s="95">
        <v>45334</v>
      </c>
      <c r="AB275" s="95">
        <v>45345</v>
      </c>
      <c r="AC275" s="95">
        <v>45345</v>
      </c>
      <c r="AD275" s="86">
        <f t="shared" si="16"/>
        <v>28</v>
      </c>
      <c r="AE275" s="86">
        <f t="shared" si="16"/>
        <v>11</v>
      </c>
      <c r="AF275" s="86">
        <f t="shared" si="17"/>
        <v>39</v>
      </c>
      <c r="AG275" s="87" t="s">
        <v>69</v>
      </c>
      <c r="AH275" s="88" t="s">
        <v>69</v>
      </c>
      <c r="AI275" s="86" t="str">
        <f>VLOOKUP(Q275,[5]BD!H$6:K$170,4,0)</f>
        <v>13-10-00-048</v>
      </c>
    </row>
    <row r="276" spans="1:35" s="67" customFormat="1" ht="15" hidden="1" customHeight="1" x14ac:dyDescent="0.25">
      <c r="A276" s="68">
        <v>251</v>
      </c>
      <c r="B276" s="69">
        <v>72154022</v>
      </c>
      <c r="C276" s="70" t="s">
        <v>484</v>
      </c>
      <c r="D276" s="71" t="s">
        <v>156</v>
      </c>
      <c r="E276" s="72">
        <v>290</v>
      </c>
      <c r="F276" s="70" t="s">
        <v>164</v>
      </c>
      <c r="G276" s="73" t="s">
        <v>67</v>
      </c>
      <c r="H276" s="74">
        <v>12100000</v>
      </c>
      <c r="I276" s="74">
        <v>12100000</v>
      </c>
      <c r="J276" s="75" t="s">
        <v>68</v>
      </c>
      <c r="K276" s="70" t="s">
        <v>69</v>
      </c>
      <c r="L276" s="76">
        <f t="shared" si="15"/>
        <v>0</v>
      </c>
      <c r="M276" s="77" t="s">
        <v>697</v>
      </c>
      <c r="N276" s="78" t="s">
        <v>100</v>
      </c>
      <c r="O276" s="78" t="s">
        <v>72</v>
      </c>
      <c r="P276" s="79" t="s">
        <v>69</v>
      </c>
      <c r="Q276" s="58" t="s">
        <v>689</v>
      </c>
      <c r="R276" s="81" t="s">
        <v>690</v>
      </c>
      <c r="S276" s="86">
        <v>148201245</v>
      </c>
      <c r="T276" s="81" t="s">
        <v>691</v>
      </c>
      <c r="U276" s="81" t="s">
        <v>692</v>
      </c>
      <c r="V276" s="82" t="s">
        <v>693</v>
      </c>
      <c r="W276" s="78">
        <v>3103158193</v>
      </c>
      <c r="X276" s="83" t="s">
        <v>77</v>
      </c>
      <c r="Y276" s="70" t="s">
        <v>78</v>
      </c>
      <c r="Z276" s="95">
        <v>45337</v>
      </c>
      <c r="AA276" s="95">
        <v>45352</v>
      </c>
      <c r="AB276" s="95">
        <v>45366</v>
      </c>
      <c r="AC276" s="95">
        <v>45366</v>
      </c>
      <c r="AD276" s="86">
        <f t="shared" si="16"/>
        <v>15</v>
      </c>
      <c r="AE276" s="86">
        <f t="shared" si="16"/>
        <v>14</v>
      </c>
      <c r="AF276" s="86">
        <f t="shared" si="17"/>
        <v>29</v>
      </c>
      <c r="AG276" s="87" t="s">
        <v>69</v>
      </c>
      <c r="AH276" s="88" t="s">
        <v>69</v>
      </c>
      <c r="AI276" s="86" t="str">
        <f>VLOOKUP(Q276,[5]BD!H$6:K$170,4,0)</f>
        <v>13-10-00-048</v>
      </c>
    </row>
    <row r="277" spans="1:35" s="67" customFormat="1" ht="15" hidden="1" customHeight="1" x14ac:dyDescent="0.25">
      <c r="A277" s="68">
        <v>252</v>
      </c>
      <c r="B277" s="69">
        <v>60121701</v>
      </c>
      <c r="C277" s="70" t="s">
        <v>698</v>
      </c>
      <c r="D277" s="71" t="s">
        <v>156</v>
      </c>
      <c r="E277" s="72">
        <v>290</v>
      </c>
      <c r="F277" s="70" t="s">
        <v>164</v>
      </c>
      <c r="G277" s="73" t="s">
        <v>67</v>
      </c>
      <c r="H277" s="74">
        <v>2000000</v>
      </c>
      <c r="I277" s="74">
        <v>2000000</v>
      </c>
      <c r="J277" s="75" t="s">
        <v>68</v>
      </c>
      <c r="K277" s="70" t="s">
        <v>69</v>
      </c>
      <c r="L277" s="76">
        <f t="shared" si="15"/>
        <v>0</v>
      </c>
      <c r="M277" s="77" t="s">
        <v>699</v>
      </c>
      <c r="N277" s="78" t="s">
        <v>313</v>
      </c>
      <c r="O277" s="78" t="s">
        <v>72</v>
      </c>
      <c r="P277" s="79" t="s">
        <v>69</v>
      </c>
      <c r="Q277" s="58" t="s">
        <v>689</v>
      </c>
      <c r="R277" s="81" t="s">
        <v>690</v>
      </c>
      <c r="S277" s="86">
        <v>148201245</v>
      </c>
      <c r="T277" s="81" t="s">
        <v>691</v>
      </c>
      <c r="U277" s="81" t="s">
        <v>692</v>
      </c>
      <c r="V277" s="82" t="s">
        <v>693</v>
      </c>
      <c r="W277" s="78">
        <v>3103158193</v>
      </c>
      <c r="X277" s="83" t="s">
        <v>77</v>
      </c>
      <c r="Y277" s="70" t="s">
        <v>78</v>
      </c>
      <c r="Z277" s="95">
        <v>45337</v>
      </c>
      <c r="AA277" s="95">
        <v>45352</v>
      </c>
      <c r="AB277" s="95">
        <v>45366</v>
      </c>
      <c r="AC277" s="95">
        <v>45366</v>
      </c>
      <c r="AD277" s="86">
        <f t="shared" si="16"/>
        <v>15</v>
      </c>
      <c r="AE277" s="86">
        <f t="shared" si="16"/>
        <v>14</v>
      </c>
      <c r="AF277" s="86">
        <f t="shared" si="17"/>
        <v>29</v>
      </c>
      <c r="AG277" s="87" t="s">
        <v>69</v>
      </c>
      <c r="AH277" s="88" t="s">
        <v>69</v>
      </c>
      <c r="AI277" s="86" t="str">
        <f>VLOOKUP(Q277,[5]BD!H$6:K$170,4,0)</f>
        <v>13-10-00-048</v>
      </c>
    </row>
    <row r="278" spans="1:35" s="67" customFormat="1" ht="15" hidden="1" customHeight="1" x14ac:dyDescent="0.25">
      <c r="A278" s="68">
        <v>253</v>
      </c>
      <c r="B278" s="69">
        <v>39121700</v>
      </c>
      <c r="C278" s="70" t="s">
        <v>558</v>
      </c>
      <c r="D278" s="71" t="s">
        <v>156</v>
      </c>
      <c r="E278" s="72">
        <v>284</v>
      </c>
      <c r="F278" s="70" t="s">
        <v>164</v>
      </c>
      <c r="G278" s="73" t="s">
        <v>67</v>
      </c>
      <c r="H278" s="74">
        <v>80000000</v>
      </c>
      <c r="I278" s="74">
        <v>80000000</v>
      </c>
      <c r="J278" s="75" t="s">
        <v>68</v>
      </c>
      <c r="K278" s="70" t="s">
        <v>69</v>
      </c>
      <c r="L278" s="76">
        <f t="shared" si="15"/>
        <v>0</v>
      </c>
      <c r="M278" s="77" t="s">
        <v>700</v>
      </c>
      <c r="N278" s="78" t="s">
        <v>313</v>
      </c>
      <c r="O278" s="78" t="s">
        <v>72</v>
      </c>
      <c r="P278" s="79" t="s">
        <v>69</v>
      </c>
      <c r="Q278" s="58" t="s">
        <v>689</v>
      </c>
      <c r="R278" s="81" t="s">
        <v>690</v>
      </c>
      <c r="S278" s="86">
        <v>148201245</v>
      </c>
      <c r="T278" s="81" t="s">
        <v>691</v>
      </c>
      <c r="U278" s="81" t="s">
        <v>692</v>
      </c>
      <c r="V278" s="82" t="s">
        <v>693</v>
      </c>
      <c r="W278" s="78">
        <v>3103158193</v>
      </c>
      <c r="X278" s="83" t="s">
        <v>77</v>
      </c>
      <c r="Y278" s="70" t="s">
        <v>78</v>
      </c>
      <c r="Z278" s="95">
        <v>45337</v>
      </c>
      <c r="AA278" s="95">
        <v>45359</v>
      </c>
      <c r="AB278" s="95">
        <v>45373</v>
      </c>
      <c r="AC278" s="95">
        <v>45373</v>
      </c>
      <c r="AD278" s="86">
        <f t="shared" si="16"/>
        <v>22</v>
      </c>
      <c r="AE278" s="86">
        <f t="shared" si="16"/>
        <v>14</v>
      </c>
      <c r="AF278" s="86">
        <f t="shared" si="17"/>
        <v>36</v>
      </c>
      <c r="AG278" s="87" t="s">
        <v>69</v>
      </c>
      <c r="AH278" s="88" t="s">
        <v>69</v>
      </c>
      <c r="AI278" s="86" t="str">
        <f>VLOOKUP(Q278,[5]BD!H$6:K$170,4,0)</f>
        <v>13-10-00-048</v>
      </c>
    </row>
    <row r="279" spans="1:35" s="67" customFormat="1" ht="15" hidden="1" customHeight="1" x14ac:dyDescent="0.25">
      <c r="A279" s="68">
        <v>254</v>
      </c>
      <c r="B279" s="69">
        <v>81101706</v>
      </c>
      <c r="C279" s="70" t="s">
        <v>320</v>
      </c>
      <c r="D279" s="71" t="s">
        <v>98</v>
      </c>
      <c r="E279" s="72">
        <v>60</v>
      </c>
      <c r="F279" s="70" t="s">
        <v>164</v>
      </c>
      <c r="G279" s="73" t="s">
        <v>67</v>
      </c>
      <c r="H279" s="74">
        <v>2185000</v>
      </c>
      <c r="I279" s="74">
        <v>2185000</v>
      </c>
      <c r="J279" s="75" t="s">
        <v>68</v>
      </c>
      <c r="K279" s="70" t="s">
        <v>69</v>
      </c>
      <c r="L279" s="76">
        <f t="shared" si="15"/>
        <v>0</v>
      </c>
      <c r="M279" s="77" t="s">
        <v>701</v>
      </c>
      <c r="N279" s="78" t="s">
        <v>100</v>
      </c>
      <c r="O279" s="78" t="s">
        <v>72</v>
      </c>
      <c r="P279" s="79" t="s">
        <v>69</v>
      </c>
      <c r="Q279" s="58" t="s">
        <v>689</v>
      </c>
      <c r="R279" s="81" t="s">
        <v>690</v>
      </c>
      <c r="S279" s="86">
        <v>148201245</v>
      </c>
      <c r="T279" s="81" t="s">
        <v>691</v>
      </c>
      <c r="U279" s="81" t="s">
        <v>692</v>
      </c>
      <c r="V279" s="82" t="s">
        <v>693</v>
      </c>
      <c r="W279" s="78">
        <v>3103158193</v>
      </c>
      <c r="X279" s="83" t="s">
        <v>77</v>
      </c>
      <c r="Y279" s="128" t="s">
        <v>83</v>
      </c>
      <c r="Z279" s="95">
        <v>45485</v>
      </c>
      <c r="AA279" s="95">
        <v>45492</v>
      </c>
      <c r="AB279" s="95">
        <v>45512</v>
      </c>
      <c r="AC279" s="95">
        <v>45512</v>
      </c>
      <c r="AD279" s="86">
        <f t="shared" si="16"/>
        <v>7</v>
      </c>
      <c r="AE279" s="86">
        <f t="shared" si="16"/>
        <v>20</v>
      </c>
      <c r="AF279" s="86">
        <f t="shared" si="17"/>
        <v>27</v>
      </c>
      <c r="AG279" s="87" t="s">
        <v>69</v>
      </c>
      <c r="AH279" s="88" t="s">
        <v>69</v>
      </c>
      <c r="AI279" s="86" t="str">
        <f>VLOOKUP(Q279,[5]BD!H$6:K$170,4,0)</f>
        <v>13-10-00-048</v>
      </c>
    </row>
    <row r="280" spans="1:35" s="67" customFormat="1" ht="15" hidden="1" customHeight="1" x14ac:dyDescent="0.25">
      <c r="A280" s="68">
        <v>255</v>
      </c>
      <c r="B280" s="69">
        <v>81101706</v>
      </c>
      <c r="C280" s="70" t="s">
        <v>320</v>
      </c>
      <c r="D280" s="71" t="s">
        <v>571</v>
      </c>
      <c r="E280" s="72">
        <v>60</v>
      </c>
      <c r="F280" s="70" t="s">
        <v>164</v>
      </c>
      <c r="G280" s="73" t="s">
        <v>67</v>
      </c>
      <c r="H280" s="74">
        <v>5000000</v>
      </c>
      <c r="I280" s="74">
        <v>5000000</v>
      </c>
      <c r="J280" s="75" t="s">
        <v>68</v>
      </c>
      <c r="K280" s="70" t="s">
        <v>69</v>
      </c>
      <c r="L280" s="76">
        <f t="shared" si="15"/>
        <v>0</v>
      </c>
      <c r="M280" s="77" t="s">
        <v>702</v>
      </c>
      <c r="N280" s="78" t="s">
        <v>100</v>
      </c>
      <c r="O280" s="78" t="s">
        <v>72</v>
      </c>
      <c r="P280" s="79" t="s">
        <v>69</v>
      </c>
      <c r="Q280" s="58" t="s">
        <v>689</v>
      </c>
      <c r="R280" s="81" t="s">
        <v>690</v>
      </c>
      <c r="S280" s="86">
        <v>148201245</v>
      </c>
      <c r="T280" s="81" t="s">
        <v>691</v>
      </c>
      <c r="U280" s="81" t="s">
        <v>692</v>
      </c>
      <c r="V280" s="82" t="s">
        <v>693</v>
      </c>
      <c r="W280" s="78">
        <v>3103158193</v>
      </c>
      <c r="X280" s="83" t="s">
        <v>77</v>
      </c>
      <c r="Y280" s="70" t="s">
        <v>81</v>
      </c>
      <c r="Z280" s="95">
        <v>45537</v>
      </c>
      <c r="AA280" s="95">
        <v>45546</v>
      </c>
      <c r="AB280" s="95">
        <v>45565</v>
      </c>
      <c r="AC280" s="95">
        <v>45565</v>
      </c>
      <c r="AD280" s="86">
        <f t="shared" si="16"/>
        <v>9</v>
      </c>
      <c r="AE280" s="86">
        <f t="shared" si="16"/>
        <v>19</v>
      </c>
      <c r="AF280" s="86">
        <f t="shared" si="17"/>
        <v>28</v>
      </c>
      <c r="AG280" s="87" t="s">
        <v>69</v>
      </c>
      <c r="AH280" s="88" t="s">
        <v>69</v>
      </c>
      <c r="AI280" s="86" t="str">
        <f>VLOOKUP(Q280,[5]BD!H$6:K$170,4,0)</f>
        <v>13-10-00-048</v>
      </c>
    </row>
    <row r="281" spans="1:35" s="67" customFormat="1" ht="15" hidden="1" customHeight="1" x14ac:dyDescent="0.25">
      <c r="A281" s="68">
        <v>256</v>
      </c>
      <c r="B281" s="69">
        <v>81101706</v>
      </c>
      <c r="C281" s="70" t="s">
        <v>320</v>
      </c>
      <c r="D281" s="71" t="s">
        <v>200</v>
      </c>
      <c r="E281" s="72">
        <v>60</v>
      </c>
      <c r="F281" s="70" t="s">
        <v>164</v>
      </c>
      <c r="G281" s="73" t="s">
        <v>67</v>
      </c>
      <c r="H281" s="74">
        <v>2000000</v>
      </c>
      <c r="I281" s="74">
        <v>2000000</v>
      </c>
      <c r="J281" s="75" t="s">
        <v>68</v>
      </c>
      <c r="K281" s="70" t="s">
        <v>69</v>
      </c>
      <c r="L281" s="76">
        <f t="shared" si="15"/>
        <v>0</v>
      </c>
      <c r="M281" s="77" t="s">
        <v>703</v>
      </c>
      <c r="N281" s="78" t="s">
        <v>100</v>
      </c>
      <c r="O281" s="78" t="s">
        <v>72</v>
      </c>
      <c r="P281" s="79" t="s">
        <v>69</v>
      </c>
      <c r="Q281" s="58" t="s">
        <v>689</v>
      </c>
      <c r="R281" s="81" t="s">
        <v>690</v>
      </c>
      <c r="S281" s="86">
        <v>148201245</v>
      </c>
      <c r="T281" s="81" t="s">
        <v>691</v>
      </c>
      <c r="U281" s="81" t="s">
        <v>692</v>
      </c>
      <c r="V281" s="82" t="s">
        <v>693</v>
      </c>
      <c r="W281" s="78">
        <v>3103158193</v>
      </c>
      <c r="X281" s="83" t="s">
        <v>77</v>
      </c>
      <c r="Y281" s="70" t="s">
        <v>81</v>
      </c>
      <c r="Z281" s="95">
        <v>45567</v>
      </c>
      <c r="AA281" s="95">
        <v>45574</v>
      </c>
      <c r="AB281" s="95">
        <v>45593</v>
      </c>
      <c r="AC281" s="95">
        <v>45593</v>
      </c>
      <c r="AD281" s="86">
        <f t="shared" si="16"/>
        <v>7</v>
      </c>
      <c r="AE281" s="86">
        <f t="shared" si="16"/>
        <v>19</v>
      </c>
      <c r="AF281" s="86">
        <f t="shared" si="17"/>
        <v>26</v>
      </c>
      <c r="AG281" s="87" t="s">
        <v>69</v>
      </c>
      <c r="AH281" s="88" t="s">
        <v>69</v>
      </c>
      <c r="AI281" s="86" t="str">
        <f>VLOOKUP(Q281,[5]BD!H$6:K$170,4,0)</f>
        <v>13-10-00-048</v>
      </c>
    </row>
    <row r="282" spans="1:35" s="67" customFormat="1" ht="15" hidden="1" customHeight="1" x14ac:dyDescent="0.25">
      <c r="A282" s="127">
        <v>257</v>
      </c>
      <c r="B282" s="69">
        <v>15101500</v>
      </c>
      <c r="C282" s="70" t="s">
        <v>602</v>
      </c>
      <c r="D282" s="71" t="s">
        <v>65</v>
      </c>
      <c r="E282" s="72">
        <v>330</v>
      </c>
      <c r="F282" s="70" t="s">
        <v>164</v>
      </c>
      <c r="G282" s="73" t="s">
        <v>67</v>
      </c>
      <c r="H282" s="74">
        <v>38500000</v>
      </c>
      <c r="I282" s="74">
        <v>38500000</v>
      </c>
      <c r="J282" s="75" t="s">
        <v>68</v>
      </c>
      <c r="K282" s="70" t="s">
        <v>69</v>
      </c>
      <c r="L282" s="76">
        <f t="shared" si="15"/>
        <v>0</v>
      </c>
      <c r="M282" s="77" t="s">
        <v>704</v>
      </c>
      <c r="N282" s="78" t="s">
        <v>313</v>
      </c>
      <c r="O282" s="78" t="s">
        <v>72</v>
      </c>
      <c r="P282" s="79" t="s">
        <v>69</v>
      </c>
      <c r="Q282" s="58" t="s">
        <v>689</v>
      </c>
      <c r="R282" s="81" t="s">
        <v>690</v>
      </c>
      <c r="S282" s="86">
        <v>148201245</v>
      </c>
      <c r="T282" s="81" t="s">
        <v>691</v>
      </c>
      <c r="U282" s="81" t="s">
        <v>692</v>
      </c>
      <c r="V282" s="82" t="s">
        <v>693</v>
      </c>
      <c r="W282" s="78">
        <v>3103158193</v>
      </c>
      <c r="X282" s="83" t="s">
        <v>77</v>
      </c>
      <c r="Y282" s="70" t="s">
        <v>78</v>
      </c>
      <c r="Z282" s="95">
        <v>45306</v>
      </c>
      <c r="AA282" s="95">
        <v>45322</v>
      </c>
      <c r="AB282" s="95">
        <v>45338</v>
      </c>
      <c r="AC282" s="95">
        <v>45338</v>
      </c>
      <c r="AD282" s="86">
        <f t="shared" si="16"/>
        <v>16</v>
      </c>
      <c r="AE282" s="86">
        <f t="shared" si="16"/>
        <v>16</v>
      </c>
      <c r="AF282" s="86">
        <f t="shared" si="17"/>
        <v>32</v>
      </c>
      <c r="AG282" s="87" t="s">
        <v>69</v>
      </c>
      <c r="AH282" s="88" t="s">
        <v>69</v>
      </c>
      <c r="AI282" s="86" t="str">
        <f>VLOOKUP(Q282,[5]BD!H$6:K$170,4,0)</f>
        <v>13-10-00-048</v>
      </c>
    </row>
    <row r="283" spans="1:35" s="67" customFormat="1" ht="15" hidden="1" customHeight="1" x14ac:dyDescent="0.25">
      <c r="A283" s="68">
        <v>258</v>
      </c>
      <c r="B283" s="69">
        <v>72151506</v>
      </c>
      <c r="C283" s="70" t="s">
        <v>705</v>
      </c>
      <c r="D283" s="71" t="s">
        <v>151</v>
      </c>
      <c r="E283" s="72">
        <v>322</v>
      </c>
      <c r="F283" s="70" t="s">
        <v>66</v>
      </c>
      <c r="G283" s="73" t="s">
        <v>67</v>
      </c>
      <c r="H283" s="74">
        <v>143000000</v>
      </c>
      <c r="I283" s="74">
        <v>143000000</v>
      </c>
      <c r="J283" s="75" t="s">
        <v>68</v>
      </c>
      <c r="K283" s="70" t="s">
        <v>69</v>
      </c>
      <c r="L283" s="76">
        <f t="shared" si="15"/>
        <v>0</v>
      </c>
      <c r="M283" s="77" t="s">
        <v>706</v>
      </c>
      <c r="N283" s="78" t="s">
        <v>100</v>
      </c>
      <c r="O283" s="78" t="s">
        <v>72</v>
      </c>
      <c r="P283" s="79" t="s">
        <v>69</v>
      </c>
      <c r="Q283" s="58" t="s">
        <v>689</v>
      </c>
      <c r="R283" s="81" t="s">
        <v>690</v>
      </c>
      <c r="S283" s="86">
        <v>148201245</v>
      </c>
      <c r="T283" s="81" t="s">
        <v>691</v>
      </c>
      <c r="U283" s="81" t="s">
        <v>692</v>
      </c>
      <c r="V283" s="82" t="s">
        <v>693</v>
      </c>
      <c r="W283" s="78">
        <v>3103158193</v>
      </c>
      <c r="X283" s="83" t="s">
        <v>77</v>
      </c>
      <c r="Y283" s="70" t="s">
        <v>78</v>
      </c>
      <c r="Z283" s="95">
        <v>45307</v>
      </c>
      <c r="AA283" s="95">
        <v>45328</v>
      </c>
      <c r="AB283" s="95">
        <v>45335</v>
      </c>
      <c r="AC283" s="95">
        <v>45335</v>
      </c>
      <c r="AD283" s="86">
        <f t="shared" si="16"/>
        <v>21</v>
      </c>
      <c r="AE283" s="86">
        <f t="shared" si="16"/>
        <v>7</v>
      </c>
      <c r="AF283" s="86">
        <f t="shared" si="17"/>
        <v>28</v>
      </c>
      <c r="AG283" s="87" t="s">
        <v>69</v>
      </c>
      <c r="AH283" s="88" t="s">
        <v>69</v>
      </c>
      <c r="AI283" s="86" t="str">
        <f>VLOOKUP(Q283,[5]BD!H$6:K$170,4,0)</f>
        <v>13-10-00-048</v>
      </c>
    </row>
    <row r="284" spans="1:35" s="67" customFormat="1" ht="15" hidden="1" customHeight="1" x14ac:dyDescent="0.25">
      <c r="A284" s="68">
        <v>259</v>
      </c>
      <c r="B284" s="69">
        <v>72151506</v>
      </c>
      <c r="C284" s="70" t="s">
        <v>705</v>
      </c>
      <c r="D284" s="71" t="s">
        <v>151</v>
      </c>
      <c r="E284" s="72">
        <v>322</v>
      </c>
      <c r="F284" s="70" t="s">
        <v>66</v>
      </c>
      <c r="G284" s="73" t="s">
        <v>67</v>
      </c>
      <c r="H284" s="74">
        <v>26682773</v>
      </c>
      <c r="I284" s="74">
        <v>26682773</v>
      </c>
      <c r="J284" s="75" t="s">
        <v>68</v>
      </c>
      <c r="K284" s="70" t="s">
        <v>69</v>
      </c>
      <c r="L284" s="76">
        <f t="shared" si="15"/>
        <v>0</v>
      </c>
      <c r="M284" s="77" t="s">
        <v>707</v>
      </c>
      <c r="N284" s="78" t="s">
        <v>100</v>
      </c>
      <c r="O284" s="78" t="s">
        <v>72</v>
      </c>
      <c r="P284" s="79" t="s">
        <v>69</v>
      </c>
      <c r="Q284" s="58" t="s">
        <v>689</v>
      </c>
      <c r="R284" s="81" t="s">
        <v>690</v>
      </c>
      <c r="S284" s="86">
        <v>148201245</v>
      </c>
      <c r="T284" s="81" t="s">
        <v>691</v>
      </c>
      <c r="U284" s="81" t="s">
        <v>692</v>
      </c>
      <c r="V284" s="82" t="s">
        <v>693</v>
      </c>
      <c r="W284" s="78">
        <v>3103158193</v>
      </c>
      <c r="X284" s="83" t="s">
        <v>77</v>
      </c>
      <c r="Y284" s="70" t="s">
        <v>78</v>
      </c>
      <c r="Z284" s="95">
        <v>45307</v>
      </c>
      <c r="AA284" s="95">
        <v>45328</v>
      </c>
      <c r="AB284" s="95">
        <v>45335</v>
      </c>
      <c r="AC284" s="95">
        <v>45335</v>
      </c>
      <c r="AD284" s="86">
        <f t="shared" si="16"/>
        <v>21</v>
      </c>
      <c r="AE284" s="86">
        <f t="shared" si="16"/>
        <v>7</v>
      </c>
      <c r="AF284" s="86">
        <f t="shared" si="17"/>
        <v>28</v>
      </c>
      <c r="AG284" s="87" t="s">
        <v>69</v>
      </c>
      <c r="AH284" s="88" t="s">
        <v>69</v>
      </c>
      <c r="AI284" s="86" t="str">
        <f>VLOOKUP(Q284,[5]BD!H$6:K$170,4,0)</f>
        <v>13-10-00-048</v>
      </c>
    </row>
    <row r="285" spans="1:35" s="67" customFormat="1" ht="15" hidden="1" customHeight="1" x14ac:dyDescent="0.25">
      <c r="A285" s="68">
        <v>260</v>
      </c>
      <c r="B285" s="69">
        <v>78181500</v>
      </c>
      <c r="C285" s="70" t="s">
        <v>623</v>
      </c>
      <c r="D285" s="71" t="s">
        <v>65</v>
      </c>
      <c r="E285" s="72">
        <v>335</v>
      </c>
      <c r="F285" s="70" t="s">
        <v>164</v>
      </c>
      <c r="G285" s="73" t="s">
        <v>67</v>
      </c>
      <c r="H285" s="74">
        <v>80000000</v>
      </c>
      <c r="I285" s="74">
        <v>80000000</v>
      </c>
      <c r="J285" s="75" t="s">
        <v>68</v>
      </c>
      <c r="K285" s="70" t="s">
        <v>69</v>
      </c>
      <c r="L285" s="76">
        <f t="shared" si="15"/>
        <v>0</v>
      </c>
      <c r="M285" s="77" t="s">
        <v>708</v>
      </c>
      <c r="N285" s="78" t="s">
        <v>100</v>
      </c>
      <c r="O285" s="78" t="s">
        <v>72</v>
      </c>
      <c r="P285" s="79" t="s">
        <v>69</v>
      </c>
      <c r="Q285" s="58" t="s">
        <v>689</v>
      </c>
      <c r="R285" s="81" t="s">
        <v>690</v>
      </c>
      <c r="S285" s="86">
        <v>148201245</v>
      </c>
      <c r="T285" s="81" t="s">
        <v>691</v>
      </c>
      <c r="U285" s="81" t="s">
        <v>692</v>
      </c>
      <c r="V285" s="82" t="s">
        <v>693</v>
      </c>
      <c r="W285" s="78">
        <v>3103158193</v>
      </c>
      <c r="X285" s="83" t="s">
        <v>77</v>
      </c>
      <c r="Y285" s="70" t="s">
        <v>83</v>
      </c>
      <c r="Z285" s="95">
        <v>45293</v>
      </c>
      <c r="AA285" s="95">
        <v>45306</v>
      </c>
      <c r="AB285" s="95">
        <v>45323</v>
      </c>
      <c r="AC285" s="95">
        <v>45323</v>
      </c>
      <c r="AD285" s="86">
        <f t="shared" si="16"/>
        <v>13</v>
      </c>
      <c r="AE285" s="86">
        <f t="shared" si="16"/>
        <v>17</v>
      </c>
      <c r="AF285" s="86">
        <f t="shared" si="17"/>
        <v>30</v>
      </c>
      <c r="AG285" s="87" t="s">
        <v>69</v>
      </c>
      <c r="AH285" s="88" t="s">
        <v>69</v>
      </c>
      <c r="AI285" s="86" t="str">
        <f>VLOOKUP(Q285,[5]BD!H$6:K$170,4,0)</f>
        <v>13-10-00-048</v>
      </c>
    </row>
    <row r="286" spans="1:35" s="67" customFormat="1" ht="15" hidden="1" customHeight="1" x14ac:dyDescent="0.25">
      <c r="A286" s="68">
        <v>261</v>
      </c>
      <c r="B286" s="69" t="s">
        <v>709</v>
      </c>
      <c r="C286" s="70" t="s">
        <v>710</v>
      </c>
      <c r="D286" s="71" t="s">
        <v>151</v>
      </c>
      <c r="E286" s="72">
        <v>316</v>
      </c>
      <c r="F286" s="70" t="s">
        <v>164</v>
      </c>
      <c r="G286" s="73" t="s">
        <v>67</v>
      </c>
      <c r="H286" s="74">
        <v>16000000</v>
      </c>
      <c r="I286" s="74">
        <v>16000000</v>
      </c>
      <c r="J286" s="75" t="s">
        <v>68</v>
      </c>
      <c r="K286" s="70" t="s">
        <v>69</v>
      </c>
      <c r="L286" s="76">
        <f t="shared" si="15"/>
        <v>0</v>
      </c>
      <c r="M286" s="77" t="s">
        <v>711</v>
      </c>
      <c r="N286" s="78" t="s">
        <v>100</v>
      </c>
      <c r="O286" s="78" t="s">
        <v>72</v>
      </c>
      <c r="P286" s="79" t="s">
        <v>69</v>
      </c>
      <c r="Q286" s="58" t="s">
        <v>689</v>
      </c>
      <c r="R286" s="81" t="s">
        <v>690</v>
      </c>
      <c r="S286" s="86">
        <v>148201245</v>
      </c>
      <c r="T286" s="81" t="s">
        <v>691</v>
      </c>
      <c r="U286" s="81" t="s">
        <v>692</v>
      </c>
      <c r="V286" s="82" t="s">
        <v>693</v>
      </c>
      <c r="W286" s="78">
        <v>3103158193</v>
      </c>
      <c r="X286" s="83" t="s">
        <v>77</v>
      </c>
      <c r="Y286" s="70" t="s">
        <v>78</v>
      </c>
      <c r="Z286" s="95">
        <v>45306</v>
      </c>
      <c r="AA286" s="95">
        <v>45324</v>
      </c>
      <c r="AB286" s="95">
        <v>45341</v>
      </c>
      <c r="AC286" s="95">
        <v>45341</v>
      </c>
      <c r="AD286" s="86">
        <f t="shared" si="16"/>
        <v>18</v>
      </c>
      <c r="AE286" s="86">
        <f t="shared" si="16"/>
        <v>17</v>
      </c>
      <c r="AF286" s="86">
        <f t="shared" si="17"/>
        <v>35</v>
      </c>
      <c r="AG286" s="87" t="s">
        <v>69</v>
      </c>
      <c r="AH286" s="88" t="s">
        <v>69</v>
      </c>
      <c r="AI286" s="86" t="str">
        <f>VLOOKUP(Q286,[5]BD!H$6:K$170,4,0)</f>
        <v>13-10-00-048</v>
      </c>
    </row>
    <row r="287" spans="1:35" s="67" customFormat="1" ht="15" hidden="1" customHeight="1" x14ac:dyDescent="0.25">
      <c r="A287" s="68">
        <v>262</v>
      </c>
      <c r="B287" s="69">
        <v>12352100</v>
      </c>
      <c r="C287" s="70" t="s">
        <v>316</v>
      </c>
      <c r="D287" s="71" t="s">
        <v>241</v>
      </c>
      <c r="E287" s="72">
        <v>60</v>
      </c>
      <c r="F287" s="70" t="s">
        <v>164</v>
      </c>
      <c r="G287" s="73" t="s">
        <v>67</v>
      </c>
      <c r="H287" s="74">
        <v>3300000</v>
      </c>
      <c r="I287" s="74">
        <v>3300000</v>
      </c>
      <c r="J287" s="75" t="s">
        <v>68</v>
      </c>
      <c r="K287" s="70" t="s">
        <v>69</v>
      </c>
      <c r="L287" s="76">
        <f t="shared" si="15"/>
        <v>0</v>
      </c>
      <c r="M287" s="77" t="s">
        <v>712</v>
      </c>
      <c r="N287" s="78" t="s">
        <v>154</v>
      </c>
      <c r="O287" s="78" t="s">
        <v>72</v>
      </c>
      <c r="P287" s="79" t="s">
        <v>69</v>
      </c>
      <c r="Q287" s="58" t="s">
        <v>689</v>
      </c>
      <c r="R287" s="81" t="s">
        <v>690</v>
      </c>
      <c r="S287" s="86">
        <v>148201245</v>
      </c>
      <c r="T287" s="81" t="s">
        <v>691</v>
      </c>
      <c r="U287" s="81" t="s">
        <v>692</v>
      </c>
      <c r="V287" s="82" t="s">
        <v>693</v>
      </c>
      <c r="W287" s="78">
        <v>3103158193</v>
      </c>
      <c r="X287" s="83" t="s">
        <v>77</v>
      </c>
      <c r="Y287" s="70" t="s">
        <v>283</v>
      </c>
      <c r="Z287" s="95">
        <v>45419</v>
      </c>
      <c r="AA287" s="95">
        <v>45442</v>
      </c>
      <c r="AB287" s="95">
        <v>45456</v>
      </c>
      <c r="AC287" s="95">
        <v>45456</v>
      </c>
      <c r="AD287" s="86">
        <f t="shared" si="16"/>
        <v>23</v>
      </c>
      <c r="AE287" s="86">
        <f t="shared" si="16"/>
        <v>14</v>
      </c>
      <c r="AF287" s="86">
        <f t="shared" si="17"/>
        <v>37</v>
      </c>
      <c r="AG287" s="87" t="s">
        <v>69</v>
      </c>
      <c r="AH287" s="88" t="s">
        <v>69</v>
      </c>
      <c r="AI287" s="86" t="str">
        <f>VLOOKUP(Q287,[5]BD!H$6:K$170,4,0)</f>
        <v>13-10-00-048</v>
      </c>
    </row>
    <row r="288" spans="1:35" s="67" customFormat="1" ht="15" hidden="1" customHeight="1" x14ac:dyDescent="0.25">
      <c r="A288" s="68">
        <v>263</v>
      </c>
      <c r="B288" s="69">
        <v>72101507</v>
      </c>
      <c r="C288" s="70" t="s">
        <v>504</v>
      </c>
      <c r="D288" s="71" t="s">
        <v>167</v>
      </c>
      <c r="E288" s="72">
        <v>259</v>
      </c>
      <c r="F288" s="70" t="s">
        <v>164</v>
      </c>
      <c r="G288" s="73" t="s">
        <v>67</v>
      </c>
      <c r="H288" s="74">
        <v>22000000</v>
      </c>
      <c r="I288" s="74">
        <v>22000000</v>
      </c>
      <c r="J288" s="75" t="s">
        <v>68</v>
      </c>
      <c r="K288" s="70" t="s">
        <v>69</v>
      </c>
      <c r="L288" s="76">
        <f t="shared" si="15"/>
        <v>0</v>
      </c>
      <c r="M288" s="77" t="s">
        <v>713</v>
      </c>
      <c r="N288" s="78" t="s">
        <v>100</v>
      </c>
      <c r="O288" s="78" t="s">
        <v>72</v>
      </c>
      <c r="P288" s="79" t="s">
        <v>69</v>
      </c>
      <c r="Q288" s="58" t="s">
        <v>689</v>
      </c>
      <c r="R288" s="81" t="s">
        <v>690</v>
      </c>
      <c r="S288" s="86">
        <v>148201245</v>
      </c>
      <c r="T288" s="81" t="s">
        <v>691</v>
      </c>
      <c r="U288" s="81" t="s">
        <v>692</v>
      </c>
      <c r="V288" s="82" t="s">
        <v>693</v>
      </c>
      <c r="W288" s="78">
        <v>3103158193</v>
      </c>
      <c r="X288" s="83" t="s">
        <v>77</v>
      </c>
      <c r="Y288" s="70" t="s">
        <v>78</v>
      </c>
      <c r="Z288" s="95">
        <v>45365</v>
      </c>
      <c r="AA288" s="95">
        <v>45383</v>
      </c>
      <c r="AB288" s="95">
        <v>45398</v>
      </c>
      <c r="AC288" s="95">
        <v>45398</v>
      </c>
      <c r="AD288" s="86">
        <f t="shared" si="16"/>
        <v>18</v>
      </c>
      <c r="AE288" s="86">
        <f t="shared" si="16"/>
        <v>15</v>
      </c>
      <c r="AF288" s="86">
        <f t="shared" si="17"/>
        <v>33</v>
      </c>
      <c r="AG288" s="87" t="s">
        <v>69</v>
      </c>
      <c r="AH288" s="88" t="s">
        <v>69</v>
      </c>
      <c r="AI288" s="86" t="str">
        <f>VLOOKUP(Q288,[5]BD!H$6:K$170,4,0)</f>
        <v>13-10-00-048</v>
      </c>
    </row>
    <row r="289" spans="1:35" s="67" customFormat="1" ht="15" hidden="1" customHeight="1" x14ac:dyDescent="0.25">
      <c r="A289" s="68">
        <v>264</v>
      </c>
      <c r="B289" s="69" t="s">
        <v>714</v>
      </c>
      <c r="C289" s="70" t="s">
        <v>643</v>
      </c>
      <c r="D289" s="71" t="s">
        <v>167</v>
      </c>
      <c r="E289" s="72">
        <v>259</v>
      </c>
      <c r="F289" s="70" t="s">
        <v>164</v>
      </c>
      <c r="G289" s="73" t="s">
        <v>67</v>
      </c>
      <c r="H289" s="74">
        <v>22000000</v>
      </c>
      <c r="I289" s="74">
        <v>22000000</v>
      </c>
      <c r="J289" s="75" t="s">
        <v>68</v>
      </c>
      <c r="K289" s="70" t="s">
        <v>69</v>
      </c>
      <c r="L289" s="76">
        <f t="shared" si="15"/>
        <v>0</v>
      </c>
      <c r="M289" s="77" t="s">
        <v>715</v>
      </c>
      <c r="N289" s="78" t="s">
        <v>100</v>
      </c>
      <c r="O289" s="78" t="s">
        <v>72</v>
      </c>
      <c r="P289" s="79" t="s">
        <v>69</v>
      </c>
      <c r="Q289" s="58" t="s">
        <v>689</v>
      </c>
      <c r="R289" s="81" t="s">
        <v>690</v>
      </c>
      <c r="S289" s="86">
        <v>148201245</v>
      </c>
      <c r="T289" s="81" t="s">
        <v>691</v>
      </c>
      <c r="U289" s="81" t="s">
        <v>692</v>
      </c>
      <c r="V289" s="82" t="s">
        <v>693</v>
      </c>
      <c r="W289" s="78">
        <v>3103158193</v>
      </c>
      <c r="X289" s="83" t="s">
        <v>77</v>
      </c>
      <c r="Y289" s="70" t="s">
        <v>78</v>
      </c>
      <c r="Z289" s="95">
        <v>45365</v>
      </c>
      <c r="AA289" s="95">
        <v>45383</v>
      </c>
      <c r="AB289" s="95">
        <v>45398</v>
      </c>
      <c r="AC289" s="95">
        <v>45398</v>
      </c>
      <c r="AD289" s="86">
        <f t="shared" si="16"/>
        <v>18</v>
      </c>
      <c r="AE289" s="86">
        <f t="shared" si="16"/>
        <v>15</v>
      </c>
      <c r="AF289" s="86">
        <f t="shared" si="17"/>
        <v>33</v>
      </c>
      <c r="AG289" s="87" t="s">
        <v>69</v>
      </c>
      <c r="AH289" s="88" t="s">
        <v>69</v>
      </c>
      <c r="AI289" s="86" t="str">
        <f>VLOOKUP(Q289,[5]BD!H$6:K$170,4,0)</f>
        <v>13-10-00-048</v>
      </c>
    </row>
    <row r="290" spans="1:35" s="67" customFormat="1" ht="15" hidden="1" customHeight="1" x14ac:dyDescent="0.25">
      <c r="A290" s="68">
        <v>265</v>
      </c>
      <c r="B290" s="69">
        <v>72102100</v>
      </c>
      <c r="C290" s="70" t="s">
        <v>606</v>
      </c>
      <c r="D290" s="71" t="s">
        <v>151</v>
      </c>
      <c r="E290" s="72">
        <v>316</v>
      </c>
      <c r="F290" s="70" t="s">
        <v>164</v>
      </c>
      <c r="G290" s="73" t="s">
        <v>67</v>
      </c>
      <c r="H290" s="74">
        <v>19000000</v>
      </c>
      <c r="I290" s="74">
        <v>19000000</v>
      </c>
      <c r="J290" s="75" t="s">
        <v>68</v>
      </c>
      <c r="K290" s="70" t="s">
        <v>69</v>
      </c>
      <c r="L290" s="76">
        <f t="shared" si="15"/>
        <v>0</v>
      </c>
      <c r="M290" s="77" t="s">
        <v>716</v>
      </c>
      <c r="N290" s="78" t="s">
        <v>100</v>
      </c>
      <c r="O290" s="78" t="s">
        <v>72</v>
      </c>
      <c r="P290" s="79" t="s">
        <v>69</v>
      </c>
      <c r="Q290" s="58" t="s">
        <v>689</v>
      </c>
      <c r="R290" s="81" t="s">
        <v>690</v>
      </c>
      <c r="S290" s="86">
        <v>148201245</v>
      </c>
      <c r="T290" s="81" t="s">
        <v>691</v>
      </c>
      <c r="U290" s="81" t="s">
        <v>692</v>
      </c>
      <c r="V290" s="82" t="s">
        <v>693</v>
      </c>
      <c r="W290" s="78">
        <v>3103158193</v>
      </c>
      <c r="X290" s="83" t="s">
        <v>77</v>
      </c>
      <c r="Y290" s="70" t="s">
        <v>78</v>
      </c>
      <c r="Z290" s="95">
        <v>45306</v>
      </c>
      <c r="AA290" s="95">
        <v>45324</v>
      </c>
      <c r="AB290" s="95">
        <v>45341</v>
      </c>
      <c r="AC290" s="95">
        <v>45341</v>
      </c>
      <c r="AD290" s="86">
        <f t="shared" si="16"/>
        <v>18</v>
      </c>
      <c r="AE290" s="86">
        <f t="shared" si="16"/>
        <v>17</v>
      </c>
      <c r="AF290" s="86">
        <f t="shared" si="17"/>
        <v>35</v>
      </c>
      <c r="AG290" s="87" t="s">
        <v>69</v>
      </c>
      <c r="AH290" s="88" t="s">
        <v>69</v>
      </c>
      <c r="AI290" s="86" t="str">
        <f>VLOOKUP(Q290,[5]BD!H$6:K$170,4,0)</f>
        <v>13-10-00-048</v>
      </c>
    </row>
    <row r="291" spans="1:35" s="67" customFormat="1" ht="15" hidden="1" customHeight="1" x14ac:dyDescent="0.25">
      <c r="A291" s="68">
        <v>266</v>
      </c>
      <c r="B291" s="69">
        <v>72101507</v>
      </c>
      <c r="C291" s="70" t="s">
        <v>504</v>
      </c>
      <c r="D291" s="71" t="s">
        <v>321</v>
      </c>
      <c r="E291" s="72">
        <v>210</v>
      </c>
      <c r="F291" s="70" t="s">
        <v>164</v>
      </c>
      <c r="G291" s="73" t="s">
        <v>67</v>
      </c>
      <c r="H291" s="74">
        <v>16595227</v>
      </c>
      <c r="I291" s="74">
        <v>16595227</v>
      </c>
      <c r="J291" s="75" t="s">
        <v>68</v>
      </c>
      <c r="K291" s="70" t="s">
        <v>69</v>
      </c>
      <c r="L291" s="76">
        <f t="shared" si="15"/>
        <v>0</v>
      </c>
      <c r="M291" s="77" t="s">
        <v>717</v>
      </c>
      <c r="N291" s="78" t="s">
        <v>100</v>
      </c>
      <c r="O291" s="78" t="s">
        <v>72</v>
      </c>
      <c r="P291" s="79" t="s">
        <v>69</v>
      </c>
      <c r="Q291" s="58" t="s">
        <v>689</v>
      </c>
      <c r="R291" s="81" t="s">
        <v>690</v>
      </c>
      <c r="S291" s="86">
        <v>148201245</v>
      </c>
      <c r="T291" s="81" t="s">
        <v>691</v>
      </c>
      <c r="U291" s="81" t="s">
        <v>692</v>
      </c>
      <c r="V291" s="82" t="s">
        <v>693</v>
      </c>
      <c r="W291" s="78">
        <v>3103158193</v>
      </c>
      <c r="X291" s="83" t="s">
        <v>77</v>
      </c>
      <c r="Y291" s="70" t="s">
        <v>78</v>
      </c>
      <c r="Z291" s="95">
        <v>45429</v>
      </c>
      <c r="AA291" s="95">
        <v>45447</v>
      </c>
      <c r="AB291" s="95">
        <v>45460</v>
      </c>
      <c r="AC291" s="95">
        <v>45460</v>
      </c>
      <c r="AD291" s="86">
        <f t="shared" si="16"/>
        <v>18</v>
      </c>
      <c r="AE291" s="86">
        <f t="shared" si="16"/>
        <v>13</v>
      </c>
      <c r="AF291" s="86">
        <f t="shared" si="17"/>
        <v>31</v>
      </c>
      <c r="AG291" s="87" t="s">
        <v>69</v>
      </c>
      <c r="AH291" s="88" t="s">
        <v>69</v>
      </c>
      <c r="AI291" s="86" t="str">
        <f>VLOOKUP(Q291,[5]BD!H$6:K$170,4,0)</f>
        <v>13-10-00-048</v>
      </c>
    </row>
    <row r="292" spans="1:35" s="67" customFormat="1" ht="15" hidden="1" customHeight="1" x14ac:dyDescent="0.25">
      <c r="A292" s="127">
        <v>267</v>
      </c>
      <c r="B292" s="69">
        <v>80131500</v>
      </c>
      <c r="C292" s="81" t="s">
        <v>166</v>
      </c>
      <c r="D292" s="71" t="s">
        <v>65</v>
      </c>
      <c r="E292" s="72">
        <v>364</v>
      </c>
      <c r="F292" s="70" t="s">
        <v>66</v>
      </c>
      <c r="G292" s="73" t="s">
        <v>67</v>
      </c>
      <c r="H292" s="74">
        <v>160754200</v>
      </c>
      <c r="I292" s="74">
        <v>160754200</v>
      </c>
      <c r="J292" s="75" t="s">
        <v>68</v>
      </c>
      <c r="K292" s="70" t="s">
        <v>69</v>
      </c>
      <c r="L292" s="76">
        <f t="shared" si="15"/>
        <v>0</v>
      </c>
      <c r="M292" s="77" t="s">
        <v>718</v>
      </c>
      <c r="N292" s="78" t="s">
        <v>169</v>
      </c>
      <c r="O292" s="78" t="s">
        <v>72</v>
      </c>
      <c r="P292" s="79" t="s">
        <v>69</v>
      </c>
      <c r="Q292" s="58" t="s">
        <v>719</v>
      </c>
      <c r="R292" s="81" t="s">
        <v>720</v>
      </c>
      <c r="S292" s="86">
        <v>189201202</v>
      </c>
      <c r="T292" s="81" t="s">
        <v>721</v>
      </c>
      <c r="U292" s="81" t="s">
        <v>521</v>
      </c>
      <c r="V292" s="82" t="s">
        <v>722</v>
      </c>
      <c r="W292" s="78">
        <v>6075955244</v>
      </c>
      <c r="X292" s="83" t="s">
        <v>77</v>
      </c>
      <c r="Y292" s="70" t="s">
        <v>78</v>
      </c>
      <c r="Z292" s="95">
        <v>45271</v>
      </c>
      <c r="AA292" s="95">
        <v>45293</v>
      </c>
      <c r="AB292" s="95">
        <v>45303</v>
      </c>
      <c r="AC292" s="95">
        <v>45303</v>
      </c>
      <c r="AD292" s="86">
        <f t="shared" si="16"/>
        <v>22</v>
      </c>
      <c r="AE292" s="86">
        <f t="shared" si="16"/>
        <v>10</v>
      </c>
      <c r="AF292" s="86">
        <f t="shared" si="17"/>
        <v>32</v>
      </c>
      <c r="AG292" s="87" t="s">
        <v>69</v>
      </c>
      <c r="AH292" s="88" t="s">
        <v>69</v>
      </c>
      <c r="AI292" s="86" t="str">
        <f>VLOOKUP(Q292,[5]BD!H$6:K$170,4,0)</f>
        <v>13-10-00-089</v>
      </c>
    </row>
    <row r="293" spans="1:35" s="67" customFormat="1" ht="15" hidden="1" customHeight="1" x14ac:dyDescent="0.25">
      <c r="A293" s="127">
        <v>268</v>
      </c>
      <c r="B293" s="69">
        <v>80131500</v>
      </c>
      <c r="C293" s="81" t="s">
        <v>166</v>
      </c>
      <c r="D293" s="71" t="s">
        <v>65</v>
      </c>
      <c r="E293" s="72">
        <v>364</v>
      </c>
      <c r="F293" s="70" t="s">
        <v>66</v>
      </c>
      <c r="G293" s="73" t="s">
        <v>67</v>
      </c>
      <c r="H293" s="74">
        <v>29470000</v>
      </c>
      <c r="I293" s="74">
        <v>29470000</v>
      </c>
      <c r="J293" s="75" t="s">
        <v>68</v>
      </c>
      <c r="K293" s="70" t="s">
        <v>69</v>
      </c>
      <c r="L293" s="76">
        <f t="shared" si="15"/>
        <v>0</v>
      </c>
      <c r="M293" s="77" t="s">
        <v>723</v>
      </c>
      <c r="N293" s="78" t="s">
        <v>169</v>
      </c>
      <c r="O293" s="78" t="s">
        <v>72</v>
      </c>
      <c r="P293" s="79" t="s">
        <v>69</v>
      </c>
      <c r="Q293" s="58" t="s">
        <v>719</v>
      </c>
      <c r="R293" s="81" t="s">
        <v>720</v>
      </c>
      <c r="S293" s="86">
        <v>189201202</v>
      </c>
      <c r="T293" s="81" t="s">
        <v>721</v>
      </c>
      <c r="U293" s="81" t="s">
        <v>521</v>
      </c>
      <c r="V293" s="82" t="s">
        <v>722</v>
      </c>
      <c r="W293" s="78">
        <v>6075955244</v>
      </c>
      <c r="X293" s="83" t="s">
        <v>77</v>
      </c>
      <c r="Y293" s="70" t="s">
        <v>78</v>
      </c>
      <c r="Z293" s="95">
        <v>45271</v>
      </c>
      <c r="AA293" s="95">
        <v>45293</v>
      </c>
      <c r="AB293" s="95">
        <v>45303</v>
      </c>
      <c r="AC293" s="95">
        <v>45303</v>
      </c>
      <c r="AD293" s="86">
        <f t="shared" si="16"/>
        <v>22</v>
      </c>
      <c r="AE293" s="86">
        <f t="shared" si="16"/>
        <v>10</v>
      </c>
      <c r="AF293" s="86">
        <f t="shared" si="17"/>
        <v>32</v>
      </c>
      <c r="AG293" s="87" t="s">
        <v>69</v>
      </c>
      <c r="AH293" s="88" t="s">
        <v>69</v>
      </c>
      <c r="AI293" s="86" t="str">
        <f>VLOOKUP(Q293,[5]BD!H$6:K$170,4,0)</f>
        <v>13-10-00-089</v>
      </c>
    </row>
    <row r="294" spans="1:35" s="67" customFormat="1" ht="15" hidden="1" customHeight="1" x14ac:dyDescent="0.25">
      <c r="A294" s="127">
        <v>269</v>
      </c>
      <c r="B294" s="69">
        <v>80131500</v>
      </c>
      <c r="C294" s="81" t="s">
        <v>166</v>
      </c>
      <c r="D294" s="71" t="s">
        <v>65</v>
      </c>
      <c r="E294" s="72">
        <v>364</v>
      </c>
      <c r="F294" s="70" t="s">
        <v>66</v>
      </c>
      <c r="G294" s="73" t="s">
        <v>67</v>
      </c>
      <c r="H294" s="74">
        <v>101560000</v>
      </c>
      <c r="I294" s="74">
        <v>101560000</v>
      </c>
      <c r="J294" s="75" t="s">
        <v>68</v>
      </c>
      <c r="K294" s="70" t="s">
        <v>69</v>
      </c>
      <c r="L294" s="76">
        <f t="shared" si="15"/>
        <v>0</v>
      </c>
      <c r="M294" s="77" t="s">
        <v>724</v>
      </c>
      <c r="N294" s="78" t="s">
        <v>169</v>
      </c>
      <c r="O294" s="78" t="s">
        <v>72</v>
      </c>
      <c r="P294" s="79" t="s">
        <v>69</v>
      </c>
      <c r="Q294" s="58" t="s">
        <v>719</v>
      </c>
      <c r="R294" s="81" t="s">
        <v>720</v>
      </c>
      <c r="S294" s="86">
        <v>189201202</v>
      </c>
      <c r="T294" s="81" t="s">
        <v>721</v>
      </c>
      <c r="U294" s="81" t="s">
        <v>521</v>
      </c>
      <c r="V294" s="82" t="s">
        <v>722</v>
      </c>
      <c r="W294" s="78">
        <v>6075955244</v>
      </c>
      <c r="X294" s="83" t="s">
        <v>77</v>
      </c>
      <c r="Y294" s="70" t="s">
        <v>78</v>
      </c>
      <c r="Z294" s="95">
        <v>45271</v>
      </c>
      <c r="AA294" s="95">
        <v>45293</v>
      </c>
      <c r="AB294" s="95">
        <v>45303</v>
      </c>
      <c r="AC294" s="95">
        <v>45303</v>
      </c>
      <c r="AD294" s="86">
        <f t="shared" si="16"/>
        <v>22</v>
      </c>
      <c r="AE294" s="86">
        <f t="shared" si="16"/>
        <v>10</v>
      </c>
      <c r="AF294" s="86">
        <f t="shared" si="17"/>
        <v>32</v>
      </c>
      <c r="AG294" s="87" t="s">
        <v>69</v>
      </c>
      <c r="AH294" s="88" t="s">
        <v>69</v>
      </c>
      <c r="AI294" s="86" t="str">
        <f>VLOOKUP(Q294,[5]BD!H$6:K$170,4,0)</f>
        <v>13-10-00-089</v>
      </c>
    </row>
    <row r="295" spans="1:35" s="67" customFormat="1" ht="15" hidden="1" customHeight="1" x14ac:dyDescent="0.25">
      <c r="A295" s="127">
        <v>270</v>
      </c>
      <c r="B295" s="69">
        <v>80131500</v>
      </c>
      <c r="C295" s="81" t="s">
        <v>166</v>
      </c>
      <c r="D295" s="71" t="s">
        <v>65</v>
      </c>
      <c r="E295" s="72">
        <v>364</v>
      </c>
      <c r="F295" s="70" t="s">
        <v>66</v>
      </c>
      <c r="G295" s="73" t="s">
        <v>67</v>
      </c>
      <c r="H295" s="74">
        <v>182200000</v>
      </c>
      <c r="I295" s="74">
        <v>182200000</v>
      </c>
      <c r="J295" s="75" t="s">
        <v>68</v>
      </c>
      <c r="K295" s="70" t="s">
        <v>69</v>
      </c>
      <c r="L295" s="76">
        <f t="shared" si="15"/>
        <v>0</v>
      </c>
      <c r="M295" s="77" t="s">
        <v>725</v>
      </c>
      <c r="N295" s="78" t="s">
        <v>169</v>
      </c>
      <c r="O295" s="78" t="s">
        <v>72</v>
      </c>
      <c r="P295" s="79" t="s">
        <v>69</v>
      </c>
      <c r="Q295" s="58" t="s">
        <v>719</v>
      </c>
      <c r="R295" s="81" t="s">
        <v>720</v>
      </c>
      <c r="S295" s="86">
        <v>189201202</v>
      </c>
      <c r="T295" s="81" t="s">
        <v>721</v>
      </c>
      <c r="U295" s="81" t="s">
        <v>521</v>
      </c>
      <c r="V295" s="82" t="s">
        <v>722</v>
      </c>
      <c r="W295" s="78">
        <v>6075955244</v>
      </c>
      <c r="X295" s="83" t="s">
        <v>77</v>
      </c>
      <c r="Y295" s="70" t="s">
        <v>78</v>
      </c>
      <c r="Z295" s="95">
        <v>45271</v>
      </c>
      <c r="AA295" s="95">
        <v>45293</v>
      </c>
      <c r="AB295" s="95">
        <v>45303</v>
      </c>
      <c r="AC295" s="95">
        <v>45303</v>
      </c>
      <c r="AD295" s="86">
        <f t="shared" si="16"/>
        <v>22</v>
      </c>
      <c r="AE295" s="86">
        <f t="shared" si="16"/>
        <v>10</v>
      </c>
      <c r="AF295" s="86">
        <f t="shared" si="17"/>
        <v>32</v>
      </c>
      <c r="AG295" s="87" t="s">
        <v>69</v>
      </c>
      <c r="AH295" s="88" t="s">
        <v>69</v>
      </c>
      <c r="AI295" s="86" t="str">
        <f>VLOOKUP(Q295,[5]BD!H$6:K$170,4,0)</f>
        <v>13-10-00-089</v>
      </c>
    </row>
    <row r="296" spans="1:35" s="67" customFormat="1" ht="15" hidden="1" customHeight="1" x14ac:dyDescent="0.25">
      <c r="A296" s="68">
        <v>271</v>
      </c>
      <c r="B296" s="69">
        <v>80131500</v>
      </c>
      <c r="C296" s="81" t="s">
        <v>166</v>
      </c>
      <c r="D296" s="71" t="s">
        <v>65</v>
      </c>
      <c r="E296" s="72">
        <v>364</v>
      </c>
      <c r="F296" s="70" t="s">
        <v>66</v>
      </c>
      <c r="G296" s="73" t="s">
        <v>67</v>
      </c>
      <c r="H296" s="74">
        <v>4060000</v>
      </c>
      <c r="I296" s="74">
        <v>4060000</v>
      </c>
      <c r="J296" s="75" t="s">
        <v>68</v>
      </c>
      <c r="K296" s="70" t="s">
        <v>69</v>
      </c>
      <c r="L296" s="76">
        <f t="shared" si="15"/>
        <v>0</v>
      </c>
      <c r="M296" s="77" t="s">
        <v>726</v>
      </c>
      <c r="N296" s="78" t="s">
        <v>169</v>
      </c>
      <c r="O296" s="78" t="s">
        <v>72</v>
      </c>
      <c r="P296" s="79" t="s">
        <v>69</v>
      </c>
      <c r="Q296" s="58" t="s">
        <v>719</v>
      </c>
      <c r="R296" s="81" t="s">
        <v>720</v>
      </c>
      <c r="S296" s="86">
        <v>189201202</v>
      </c>
      <c r="T296" s="81" t="s">
        <v>721</v>
      </c>
      <c r="U296" s="81" t="s">
        <v>521</v>
      </c>
      <c r="V296" s="82" t="s">
        <v>722</v>
      </c>
      <c r="W296" s="78">
        <v>6075955244</v>
      </c>
      <c r="X296" s="83" t="s">
        <v>77</v>
      </c>
      <c r="Y296" s="70" t="s">
        <v>78</v>
      </c>
      <c r="Z296" s="95">
        <v>45271</v>
      </c>
      <c r="AA296" s="95">
        <v>45293</v>
      </c>
      <c r="AB296" s="95">
        <v>45303</v>
      </c>
      <c r="AC296" s="95">
        <v>45303</v>
      </c>
      <c r="AD296" s="86">
        <f t="shared" si="16"/>
        <v>22</v>
      </c>
      <c r="AE296" s="86">
        <f t="shared" si="16"/>
        <v>10</v>
      </c>
      <c r="AF296" s="86">
        <f t="shared" si="17"/>
        <v>32</v>
      </c>
      <c r="AG296" s="87" t="s">
        <v>69</v>
      </c>
      <c r="AH296" s="88" t="s">
        <v>69</v>
      </c>
      <c r="AI296" s="86" t="str">
        <f>VLOOKUP(Q296,[5]BD!H$6:K$170,4,0)</f>
        <v>13-10-00-089</v>
      </c>
    </row>
    <row r="297" spans="1:35" s="67" customFormat="1" ht="15" hidden="1" customHeight="1" x14ac:dyDescent="0.25">
      <c r="A297" s="68">
        <v>272</v>
      </c>
      <c r="B297" s="69" t="s">
        <v>727</v>
      </c>
      <c r="C297" s="70" t="s">
        <v>667</v>
      </c>
      <c r="D297" s="71" t="s">
        <v>65</v>
      </c>
      <c r="E297" s="72">
        <v>337</v>
      </c>
      <c r="F297" s="70" t="s">
        <v>66</v>
      </c>
      <c r="G297" s="73" t="s">
        <v>67</v>
      </c>
      <c r="H297" s="74">
        <v>111700000</v>
      </c>
      <c r="I297" s="74">
        <v>111700000</v>
      </c>
      <c r="J297" s="75" t="s">
        <v>68</v>
      </c>
      <c r="K297" s="70" t="s">
        <v>69</v>
      </c>
      <c r="L297" s="76">
        <f t="shared" si="15"/>
        <v>0</v>
      </c>
      <c r="M297" s="77" t="s">
        <v>728</v>
      </c>
      <c r="N297" s="78" t="s">
        <v>100</v>
      </c>
      <c r="O297" s="78" t="s">
        <v>72</v>
      </c>
      <c r="P297" s="79" t="s">
        <v>69</v>
      </c>
      <c r="Q297" s="58" t="s">
        <v>719</v>
      </c>
      <c r="R297" s="81" t="s">
        <v>720</v>
      </c>
      <c r="S297" s="86">
        <v>189201202</v>
      </c>
      <c r="T297" s="81" t="s">
        <v>721</v>
      </c>
      <c r="U297" s="81" t="s">
        <v>521</v>
      </c>
      <c r="V297" s="82" t="s">
        <v>722</v>
      </c>
      <c r="W297" s="78">
        <v>6075955244</v>
      </c>
      <c r="X297" s="83" t="s">
        <v>77</v>
      </c>
      <c r="Y297" s="70" t="s">
        <v>83</v>
      </c>
      <c r="Z297" s="95">
        <v>45293</v>
      </c>
      <c r="AA297" s="95">
        <v>45306</v>
      </c>
      <c r="AB297" s="95">
        <v>45320</v>
      </c>
      <c r="AC297" s="95">
        <v>45322</v>
      </c>
      <c r="AD297" s="86">
        <f t="shared" si="16"/>
        <v>13</v>
      </c>
      <c r="AE297" s="86">
        <f t="shared" si="16"/>
        <v>14</v>
      </c>
      <c r="AF297" s="86">
        <f t="shared" si="17"/>
        <v>27</v>
      </c>
      <c r="AG297" s="87" t="s">
        <v>69</v>
      </c>
      <c r="AH297" s="88" t="s">
        <v>69</v>
      </c>
      <c r="AI297" s="86" t="str">
        <f>VLOOKUP(Q297,[5]BD!H$6:K$170,4,0)</f>
        <v>13-10-00-089</v>
      </c>
    </row>
    <row r="298" spans="1:35" s="67" customFormat="1" ht="15" hidden="1" customHeight="1" x14ac:dyDescent="0.25">
      <c r="A298" s="68">
        <v>273</v>
      </c>
      <c r="B298" s="69">
        <v>15101500</v>
      </c>
      <c r="C298" s="70" t="s">
        <v>602</v>
      </c>
      <c r="D298" s="71" t="s">
        <v>65</v>
      </c>
      <c r="E298" s="72">
        <v>327</v>
      </c>
      <c r="F298" s="70" t="s">
        <v>164</v>
      </c>
      <c r="G298" s="73" t="s">
        <v>67</v>
      </c>
      <c r="H298" s="74">
        <v>25000000</v>
      </c>
      <c r="I298" s="74">
        <v>25000000</v>
      </c>
      <c r="J298" s="75" t="s">
        <v>68</v>
      </c>
      <c r="K298" s="70" t="s">
        <v>69</v>
      </c>
      <c r="L298" s="76">
        <f t="shared" si="15"/>
        <v>0</v>
      </c>
      <c r="M298" s="77" t="s">
        <v>729</v>
      </c>
      <c r="N298" s="78" t="s">
        <v>313</v>
      </c>
      <c r="O298" s="78" t="s">
        <v>72</v>
      </c>
      <c r="P298" s="79" t="s">
        <v>69</v>
      </c>
      <c r="Q298" s="58" t="s">
        <v>719</v>
      </c>
      <c r="R298" s="81" t="s">
        <v>720</v>
      </c>
      <c r="S298" s="86">
        <v>189201202</v>
      </c>
      <c r="T298" s="81" t="s">
        <v>721</v>
      </c>
      <c r="U298" s="81" t="s">
        <v>521</v>
      </c>
      <c r="V298" s="82" t="s">
        <v>722</v>
      </c>
      <c r="W298" s="78">
        <v>6075955244</v>
      </c>
      <c r="X298" s="83" t="s">
        <v>77</v>
      </c>
      <c r="Y298" s="70" t="s">
        <v>197</v>
      </c>
      <c r="Z298" s="95">
        <v>45302</v>
      </c>
      <c r="AA298" s="95">
        <v>45316</v>
      </c>
      <c r="AB298" s="95">
        <v>45330</v>
      </c>
      <c r="AC298" s="95">
        <v>45334</v>
      </c>
      <c r="AD298" s="86">
        <f t="shared" si="16"/>
        <v>14</v>
      </c>
      <c r="AE298" s="86">
        <f t="shared" si="16"/>
        <v>14</v>
      </c>
      <c r="AF298" s="86">
        <f t="shared" si="17"/>
        <v>28</v>
      </c>
      <c r="AG298" s="87" t="s">
        <v>69</v>
      </c>
      <c r="AH298" s="88" t="s">
        <v>69</v>
      </c>
      <c r="AI298" s="86" t="str">
        <f>VLOOKUP(Q298,[5]BD!H$6:K$170,4,0)</f>
        <v>13-10-00-089</v>
      </c>
    </row>
    <row r="299" spans="1:35" s="67" customFormat="1" ht="15" hidden="1" customHeight="1" x14ac:dyDescent="0.25">
      <c r="A299" s="68">
        <v>274</v>
      </c>
      <c r="B299" s="69">
        <v>78181500</v>
      </c>
      <c r="C299" s="70" t="s">
        <v>623</v>
      </c>
      <c r="D299" s="71" t="s">
        <v>151</v>
      </c>
      <c r="E299" s="72">
        <v>311</v>
      </c>
      <c r="F299" s="70" t="s">
        <v>164</v>
      </c>
      <c r="G299" s="73" t="s">
        <v>67</v>
      </c>
      <c r="H299" s="74">
        <v>40000000</v>
      </c>
      <c r="I299" s="74">
        <v>40000000</v>
      </c>
      <c r="J299" s="75" t="s">
        <v>68</v>
      </c>
      <c r="K299" s="70" t="s">
        <v>69</v>
      </c>
      <c r="L299" s="76">
        <f t="shared" si="15"/>
        <v>0</v>
      </c>
      <c r="M299" s="77" t="s">
        <v>730</v>
      </c>
      <c r="N299" s="78" t="s">
        <v>100</v>
      </c>
      <c r="O299" s="78" t="s">
        <v>72</v>
      </c>
      <c r="P299" s="79" t="s">
        <v>69</v>
      </c>
      <c r="Q299" s="58" t="s">
        <v>719</v>
      </c>
      <c r="R299" s="81" t="s">
        <v>720</v>
      </c>
      <c r="S299" s="86">
        <v>189201202</v>
      </c>
      <c r="T299" s="81" t="s">
        <v>721</v>
      </c>
      <c r="U299" s="81" t="s">
        <v>521</v>
      </c>
      <c r="V299" s="82" t="s">
        <v>722</v>
      </c>
      <c r="W299" s="78">
        <v>6075955244</v>
      </c>
      <c r="X299" s="83" t="s">
        <v>77</v>
      </c>
      <c r="Y299" s="70" t="s">
        <v>81</v>
      </c>
      <c r="Z299" s="95">
        <v>45315</v>
      </c>
      <c r="AA299" s="95">
        <v>45336</v>
      </c>
      <c r="AB299" s="95">
        <v>45350</v>
      </c>
      <c r="AC299" s="95">
        <v>45352</v>
      </c>
      <c r="AD299" s="86">
        <f t="shared" si="16"/>
        <v>21</v>
      </c>
      <c r="AE299" s="86">
        <f t="shared" si="16"/>
        <v>14</v>
      </c>
      <c r="AF299" s="86">
        <f t="shared" si="17"/>
        <v>35</v>
      </c>
      <c r="AG299" s="87" t="s">
        <v>69</v>
      </c>
      <c r="AH299" s="88" t="s">
        <v>69</v>
      </c>
      <c r="AI299" s="86" t="str">
        <f>VLOOKUP(Q299,[5]BD!H$6:K$170,4,0)</f>
        <v>13-10-00-089</v>
      </c>
    </row>
    <row r="300" spans="1:35" s="67" customFormat="1" ht="15" hidden="1" customHeight="1" x14ac:dyDescent="0.25">
      <c r="A300" s="68">
        <v>275</v>
      </c>
      <c r="B300" s="69">
        <v>39121700</v>
      </c>
      <c r="C300" s="70" t="s">
        <v>558</v>
      </c>
      <c r="D300" s="71" t="s">
        <v>156</v>
      </c>
      <c r="E300" s="72">
        <v>285</v>
      </c>
      <c r="F300" s="70" t="s">
        <v>164</v>
      </c>
      <c r="G300" s="73" t="s">
        <v>67</v>
      </c>
      <c r="H300" s="74">
        <v>40000000</v>
      </c>
      <c r="I300" s="74">
        <v>40000000</v>
      </c>
      <c r="J300" s="75" t="s">
        <v>68</v>
      </c>
      <c r="K300" s="70" t="s">
        <v>69</v>
      </c>
      <c r="L300" s="76">
        <f t="shared" si="15"/>
        <v>0</v>
      </c>
      <c r="M300" s="77" t="s">
        <v>731</v>
      </c>
      <c r="N300" s="78" t="s">
        <v>313</v>
      </c>
      <c r="O300" s="78" t="s">
        <v>72</v>
      </c>
      <c r="P300" s="79" t="s">
        <v>69</v>
      </c>
      <c r="Q300" s="58" t="s">
        <v>719</v>
      </c>
      <c r="R300" s="81" t="s">
        <v>720</v>
      </c>
      <c r="S300" s="86">
        <v>189201202</v>
      </c>
      <c r="T300" s="81" t="s">
        <v>721</v>
      </c>
      <c r="U300" s="81" t="s">
        <v>521</v>
      </c>
      <c r="V300" s="82" t="s">
        <v>722</v>
      </c>
      <c r="W300" s="78">
        <v>6075955244</v>
      </c>
      <c r="X300" s="83" t="s">
        <v>77</v>
      </c>
      <c r="Y300" s="70" t="s">
        <v>78</v>
      </c>
      <c r="Z300" s="95">
        <v>45337</v>
      </c>
      <c r="AA300" s="95">
        <v>45357</v>
      </c>
      <c r="AB300" s="95">
        <v>45372</v>
      </c>
      <c r="AC300" s="95">
        <v>45377</v>
      </c>
      <c r="AD300" s="86">
        <f t="shared" si="16"/>
        <v>20</v>
      </c>
      <c r="AE300" s="86">
        <f t="shared" si="16"/>
        <v>15</v>
      </c>
      <c r="AF300" s="86">
        <f t="shared" si="17"/>
        <v>35</v>
      </c>
      <c r="AG300" s="87" t="s">
        <v>69</v>
      </c>
      <c r="AH300" s="88" t="s">
        <v>69</v>
      </c>
      <c r="AI300" s="86" t="str">
        <f>VLOOKUP(Q300,[5]BD!H$6:K$170,4,0)</f>
        <v>13-10-00-089</v>
      </c>
    </row>
    <row r="301" spans="1:35" s="67" customFormat="1" ht="15" hidden="1" customHeight="1" x14ac:dyDescent="0.25">
      <c r="A301" s="68">
        <v>276</v>
      </c>
      <c r="B301" s="69" t="s">
        <v>732</v>
      </c>
      <c r="C301" s="70" t="s">
        <v>504</v>
      </c>
      <c r="D301" s="71" t="s">
        <v>156</v>
      </c>
      <c r="E301" s="72">
        <v>255</v>
      </c>
      <c r="F301" s="70" t="s">
        <v>164</v>
      </c>
      <c r="G301" s="73" t="s">
        <v>67</v>
      </c>
      <c r="H301" s="74">
        <v>30000000</v>
      </c>
      <c r="I301" s="74">
        <v>30000000</v>
      </c>
      <c r="J301" s="75" t="s">
        <v>68</v>
      </c>
      <c r="K301" s="70" t="s">
        <v>69</v>
      </c>
      <c r="L301" s="76">
        <f t="shared" si="15"/>
        <v>0</v>
      </c>
      <c r="M301" s="77" t="s">
        <v>733</v>
      </c>
      <c r="N301" s="78" t="s">
        <v>100</v>
      </c>
      <c r="O301" s="78" t="s">
        <v>72</v>
      </c>
      <c r="P301" s="79" t="s">
        <v>69</v>
      </c>
      <c r="Q301" s="58" t="s">
        <v>719</v>
      </c>
      <c r="R301" s="81" t="s">
        <v>720</v>
      </c>
      <c r="S301" s="86">
        <v>189201202</v>
      </c>
      <c r="T301" s="81" t="s">
        <v>721</v>
      </c>
      <c r="U301" s="81" t="s">
        <v>521</v>
      </c>
      <c r="V301" s="82" t="s">
        <v>722</v>
      </c>
      <c r="W301" s="78">
        <v>6075955244</v>
      </c>
      <c r="X301" s="83" t="s">
        <v>77</v>
      </c>
      <c r="Y301" s="70" t="s">
        <v>83</v>
      </c>
      <c r="Z301" s="95">
        <v>45350</v>
      </c>
      <c r="AA301" s="95">
        <v>45373</v>
      </c>
      <c r="AB301" s="95">
        <v>45404</v>
      </c>
      <c r="AC301" s="95">
        <v>45408</v>
      </c>
      <c r="AD301" s="86">
        <f t="shared" si="16"/>
        <v>23</v>
      </c>
      <c r="AE301" s="86">
        <f t="shared" si="16"/>
        <v>31</v>
      </c>
      <c r="AF301" s="86">
        <f t="shared" si="17"/>
        <v>54</v>
      </c>
      <c r="AG301" s="87" t="s">
        <v>69</v>
      </c>
      <c r="AH301" s="88" t="s">
        <v>69</v>
      </c>
      <c r="AI301" s="86" t="str">
        <f>VLOOKUP(Q301,[5]BD!H$6:K$170,4,0)</f>
        <v>13-10-00-089</v>
      </c>
    </row>
    <row r="302" spans="1:35" s="67" customFormat="1" ht="15" hidden="1" customHeight="1" x14ac:dyDescent="0.25">
      <c r="A302" s="68">
        <v>277</v>
      </c>
      <c r="B302" s="69">
        <v>72154022</v>
      </c>
      <c r="C302" s="70" t="s">
        <v>484</v>
      </c>
      <c r="D302" s="71" t="s">
        <v>167</v>
      </c>
      <c r="E302" s="72">
        <v>245</v>
      </c>
      <c r="F302" s="70" t="s">
        <v>164</v>
      </c>
      <c r="G302" s="73" t="s">
        <v>67</v>
      </c>
      <c r="H302" s="74">
        <v>17000000</v>
      </c>
      <c r="I302" s="74">
        <v>17000000</v>
      </c>
      <c r="J302" s="75" t="s">
        <v>68</v>
      </c>
      <c r="K302" s="70" t="s">
        <v>69</v>
      </c>
      <c r="L302" s="76">
        <f t="shared" si="15"/>
        <v>0</v>
      </c>
      <c r="M302" s="77" t="s">
        <v>734</v>
      </c>
      <c r="N302" s="78" t="s">
        <v>100</v>
      </c>
      <c r="O302" s="78" t="s">
        <v>72</v>
      </c>
      <c r="P302" s="79" t="s">
        <v>69</v>
      </c>
      <c r="Q302" s="58" t="s">
        <v>719</v>
      </c>
      <c r="R302" s="81" t="s">
        <v>720</v>
      </c>
      <c r="S302" s="86">
        <v>189201202</v>
      </c>
      <c r="T302" s="81" t="s">
        <v>721</v>
      </c>
      <c r="U302" s="81" t="s">
        <v>521</v>
      </c>
      <c r="V302" s="82" t="s">
        <v>722</v>
      </c>
      <c r="W302" s="78">
        <v>6075955244</v>
      </c>
      <c r="X302" s="83" t="s">
        <v>77</v>
      </c>
      <c r="Y302" s="70" t="s">
        <v>81</v>
      </c>
      <c r="Z302" s="95">
        <v>45364</v>
      </c>
      <c r="AA302" s="95">
        <v>45391</v>
      </c>
      <c r="AB302" s="95">
        <v>45412</v>
      </c>
      <c r="AC302" s="95">
        <v>45415</v>
      </c>
      <c r="AD302" s="86">
        <f t="shared" si="16"/>
        <v>27</v>
      </c>
      <c r="AE302" s="86">
        <f t="shared" si="16"/>
        <v>21</v>
      </c>
      <c r="AF302" s="86">
        <f t="shared" si="17"/>
        <v>48</v>
      </c>
      <c r="AG302" s="87" t="s">
        <v>69</v>
      </c>
      <c r="AH302" s="88" t="s">
        <v>69</v>
      </c>
      <c r="AI302" s="86" t="str">
        <f>VLOOKUP(Q302,[5]BD!H$6:K$170,4,0)</f>
        <v>13-10-00-089</v>
      </c>
    </row>
    <row r="303" spans="1:35" s="67" customFormat="1" ht="15" hidden="1" customHeight="1" x14ac:dyDescent="0.25">
      <c r="A303" s="68">
        <v>278</v>
      </c>
      <c r="B303" s="69">
        <v>72154055</v>
      </c>
      <c r="C303" s="70" t="s">
        <v>695</v>
      </c>
      <c r="D303" s="71" t="s">
        <v>167</v>
      </c>
      <c r="E303" s="72">
        <v>229</v>
      </c>
      <c r="F303" s="70" t="s">
        <v>164</v>
      </c>
      <c r="G303" s="73" t="s">
        <v>67</v>
      </c>
      <c r="H303" s="74">
        <v>10000000</v>
      </c>
      <c r="I303" s="74">
        <v>10000000</v>
      </c>
      <c r="J303" s="75" t="s">
        <v>68</v>
      </c>
      <c r="K303" s="70" t="s">
        <v>69</v>
      </c>
      <c r="L303" s="76">
        <f t="shared" si="15"/>
        <v>0</v>
      </c>
      <c r="M303" s="77" t="s">
        <v>735</v>
      </c>
      <c r="N303" s="78" t="s">
        <v>100</v>
      </c>
      <c r="O303" s="78" t="s">
        <v>72</v>
      </c>
      <c r="P303" s="79" t="s">
        <v>69</v>
      </c>
      <c r="Q303" s="58" t="s">
        <v>719</v>
      </c>
      <c r="R303" s="81" t="s">
        <v>720</v>
      </c>
      <c r="S303" s="86">
        <v>189201202</v>
      </c>
      <c r="T303" s="81" t="s">
        <v>721</v>
      </c>
      <c r="U303" s="81" t="s">
        <v>521</v>
      </c>
      <c r="V303" s="82" t="s">
        <v>722</v>
      </c>
      <c r="W303" s="78">
        <v>6075955244</v>
      </c>
      <c r="X303" s="83" t="s">
        <v>77</v>
      </c>
      <c r="Y303" s="70" t="s">
        <v>83</v>
      </c>
      <c r="Z303" s="95">
        <v>45386</v>
      </c>
      <c r="AA303" s="95">
        <v>45400</v>
      </c>
      <c r="AB303" s="95">
        <v>45428</v>
      </c>
      <c r="AC303" s="95">
        <v>45432</v>
      </c>
      <c r="AD303" s="86">
        <f t="shared" si="16"/>
        <v>14</v>
      </c>
      <c r="AE303" s="86">
        <f t="shared" si="16"/>
        <v>28</v>
      </c>
      <c r="AF303" s="86">
        <f t="shared" si="17"/>
        <v>42</v>
      </c>
      <c r="AG303" s="87" t="s">
        <v>69</v>
      </c>
      <c r="AH303" s="88" t="s">
        <v>69</v>
      </c>
      <c r="AI303" s="86" t="str">
        <f>VLOOKUP(Q303,[5]BD!H$6:K$170,4,0)</f>
        <v>13-10-00-089</v>
      </c>
    </row>
    <row r="304" spans="1:35" s="67" customFormat="1" ht="15" hidden="1" customHeight="1" x14ac:dyDescent="0.25">
      <c r="A304" s="68">
        <v>279</v>
      </c>
      <c r="B304" s="69">
        <v>72102100</v>
      </c>
      <c r="C304" s="70" t="s">
        <v>606</v>
      </c>
      <c r="D304" s="71" t="s">
        <v>65</v>
      </c>
      <c r="E304" s="72">
        <v>321</v>
      </c>
      <c r="F304" s="70" t="s">
        <v>164</v>
      </c>
      <c r="G304" s="73" t="s">
        <v>67</v>
      </c>
      <c r="H304" s="74">
        <v>10000000</v>
      </c>
      <c r="I304" s="74">
        <v>10000000</v>
      </c>
      <c r="J304" s="75" t="s">
        <v>68</v>
      </c>
      <c r="K304" s="70" t="s">
        <v>69</v>
      </c>
      <c r="L304" s="76">
        <f t="shared" si="15"/>
        <v>0</v>
      </c>
      <c r="M304" s="77" t="s">
        <v>736</v>
      </c>
      <c r="N304" s="78" t="s">
        <v>100</v>
      </c>
      <c r="O304" s="78" t="s">
        <v>72</v>
      </c>
      <c r="P304" s="79" t="s">
        <v>69</v>
      </c>
      <c r="Q304" s="58" t="s">
        <v>719</v>
      </c>
      <c r="R304" s="81" t="s">
        <v>720</v>
      </c>
      <c r="S304" s="86">
        <v>189201202</v>
      </c>
      <c r="T304" s="81" t="s">
        <v>721</v>
      </c>
      <c r="U304" s="81" t="s">
        <v>521</v>
      </c>
      <c r="V304" s="82" t="s">
        <v>722</v>
      </c>
      <c r="W304" s="78">
        <v>6075955244</v>
      </c>
      <c r="X304" s="83" t="s">
        <v>77</v>
      </c>
      <c r="Y304" s="70" t="s">
        <v>283</v>
      </c>
      <c r="Z304" s="95">
        <v>45308</v>
      </c>
      <c r="AA304" s="95">
        <v>45321</v>
      </c>
      <c r="AB304" s="95">
        <v>45336</v>
      </c>
      <c r="AC304" s="95">
        <v>45341</v>
      </c>
      <c r="AD304" s="86">
        <f t="shared" si="16"/>
        <v>13</v>
      </c>
      <c r="AE304" s="86">
        <f t="shared" si="16"/>
        <v>15</v>
      </c>
      <c r="AF304" s="86">
        <f t="shared" si="17"/>
        <v>28</v>
      </c>
      <c r="AG304" s="87" t="s">
        <v>69</v>
      </c>
      <c r="AH304" s="88" t="s">
        <v>69</v>
      </c>
      <c r="AI304" s="86" t="str">
        <f>VLOOKUP(Q304,[5]BD!H$6:K$170,4,0)</f>
        <v>13-10-00-089</v>
      </c>
    </row>
    <row r="305" spans="1:35" s="67" customFormat="1" ht="15" hidden="1" customHeight="1" x14ac:dyDescent="0.25">
      <c r="A305" s="127">
        <v>280</v>
      </c>
      <c r="B305" s="69">
        <v>80131500</v>
      </c>
      <c r="C305" s="81" t="s">
        <v>166</v>
      </c>
      <c r="D305" s="71" t="s">
        <v>65</v>
      </c>
      <c r="E305" s="72">
        <v>364</v>
      </c>
      <c r="F305" s="70" t="s">
        <v>66</v>
      </c>
      <c r="G305" s="73" t="s">
        <v>67</v>
      </c>
      <c r="H305" s="74">
        <v>6844000</v>
      </c>
      <c r="I305" s="74">
        <v>6844000</v>
      </c>
      <c r="J305" s="75" t="s">
        <v>68</v>
      </c>
      <c r="K305" s="70" t="s">
        <v>69</v>
      </c>
      <c r="L305" s="76">
        <f t="shared" si="15"/>
        <v>0</v>
      </c>
      <c r="M305" s="77" t="s">
        <v>737</v>
      </c>
      <c r="N305" s="78" t="s">
        <v>169</v>
      </c>
      <c r="O305" s="78" t="s">
        <v>72</v>
      </c>
      <c r="P305" s="79" t="s">
        <v>69</v>
      </c>
      <c r="Q305" s="58" t="s">
        <v>738</v>
      </c>
      <c r="R305" s="77" t="s">
        <v>739</v>
      </c>
      <c r="S305" s="86">
        <v>190201202</v>
      </c>
      <c r="T305" s="81" t="s">
        <v>740</v>
      </c>
      <c r="U305" s="81" t="s">
        <v>521</v>
      </c>
      <c r="V305" s="82" t="s">
        <v>741</v>
      </c>
      <c r="W305" s="78">
        <v>6046051555</v>
      </c>
      <c r="X305" s="83" t="s">
        <v>77</v>
      </c>
      <c r="Y305" s="70" t="s">
        <v>78</v>
      </c>
      <c r="Z305" s="95">
        <v>45275</v>
      </c>
      <c r="AA305" s="95">
        <v>45293</v>
      </c>
      <c r="AB305" s="95">
        <v>45294</v>
      </c>
      <c r="AC305" s="95">
        <v>45294</v>
      </c>
      <c r="AD305" s="86">
        <f t="shared" si="16"/>
        <v>18</v>
      </c>
      <c r="AE305" s="86">
        <f t="shared" si="16"/>
        <v>1</v>
      </c>
      <c r="AF305" s="86">
        <f t="shared" si="17"/>
        <v>19</v>
      </c>
      <c r="AG305" s="87" t="s">
        <v>69</v>
      </c>
      <c r="AH305" s="88" t="s">
        <v>69</v>
      </c>
      <c r="AI305" s="86" t="str">
        <f>VLOOKUP(Q305,[5]BD!H$6:K$170,4,0)</f>
        <v>13-10-00-090</v>
      </c>
    </row>
    <row r="306" spans="1:35" s="67" customFormat="1" ht="15" hidden="1" customHeight="1" x14ac:dyDescent="0.25">
      <c r="A306" s="68">
        <v>281</v>
      </c>
      <c r="B306" s="69" t="s">
        <v>742</v>
      </c>
      <c r="C306" s="70" t="s">
        <v>743</v>
      </c>
      <c r="D306" s="71" t="s">
        <v>65</v>
      </c>
      <c r="E306" s="72">
        <v>363</v>
      </c>
      <c r="F306" s="70" t="s">
        <v>66</v>
      </c>
      <c r="G306" s="73" t="s">
        <v>67</v>
      </c>
      <c r="H306" s="74">
        <v>322000000</v>
      </c>
      <c r="I306" s="74">
        <v>322000000</v>
      </c>
      <c r="J306" s="75" t="s">
        <v>68</v>
      </c>
      <c r="K306" s="70" t="s">
        <v>69</v>
      </c>
      <c r="L306" s="76">
        <f t="shared" si="15"/>
        <v>0</v>
      </c>
      <c r="M306" s="77" t="s">
        <v>744</v>
      </c>
      <c r="N306" s="78" t="s">
        <v>100</v>
      </c>
      <c r="O306" s="78" t="s">
        <v>72</v>
      </c>
      <c r="P306" s="79" t="s">
        <v>69</v>
      </c>
      <c r="Q306" s="58" t="s">
        <v>738</v>
      </c>
      <c r="R306" s="81" t="s">
        <v>739</v>
      </c>
      <c r="S306" s="86">
        <v>190201202</v>
      </c>
      <c r="T306" s="81" t="s">
        <v>740</v>
      </c>
      <c r="U306" s="81" t="s">
        <v>521</v>
      </c>
      <c r="V306" s="82" t="s">
        <v>741</v>
      </c>
      <c r="W306" s="78">
        <v>6046051555</v>
      </c>
      <c r="X306" s="83" t="s">
        <v>77</v>
      </c>
      <c r="Y306" s="70" t="s">
        <v>78</v>
      </c>
      <c r="Z306" s="95">
        <v>45280</v>
      </c>
      <c r="AA306" s="95">
        <v>45293</v>
      </c>
      <c r="AB306" s="95">
        <v>45294</v>
      </c>
      <c r="AC306" s="95">
        <v>45294</v>
      </c>
      <c r="AD306" s="86">
        <f t="shared" si="16"/>
        <v>13</v>
      </c>
      <c r="AE306" s="86">
        <f t="shared" si="16"/>
        <v>1</v>
      </c>
      <c r="AF306" s="86">
        <f t="shared" si="17"/>
        <v>14</v>
      </c>
      <c r="AG306" s="87" t="s">
        <v>69</v>
      </c>
      <c r="AH306" s="88" t="s">
        <v>69</v>
      </c>
      <c r="AI306" s="86" t="str">
        <f>VLOOKUP(Q306,[5]BD!H$6:K$170,4,0)</f>
        <v>13-10-00-090</v>
      </c>
    </row>
    <row r="307" spans="1:35" s="67" customFormat="1" ht="15" hidden="1" customHeight="1" x14ac:dyDescent="0.25">
      <c r="A307" s="68">
        <v>282</v>
      </c>
      <c r="B307" s="69">
        <v>72151506</v>
      </c>
      <c r="C307" s="70" t="s">
        <v>667</v>
      </c>
      <c r="D307" s="71" t="s">
        <v>65</v>
      </c>
      <c r="E307" s="72">
        <v>351</v>
      </c>
      <c r="F307" s="70" t="s">
        <v>66</v>
      </c>
      <c r="G307" s="73" t="s">
        <v>67</v>
      </c>
      <c r="H307" s="74">
        <v>58000000</v>
      </c>
      <c r="I307" s="74">
        <v>58000000</v>
      </c>
      <c r="J307" s="75" t="s">
        <v>68</v>
      </c>
      <c r="K307" s="70" t="s">
        <v>69</v>
      </c>
      <c r="L307" s="76">
        <f t="shared" si="15"/>
        <v>0</v>
      </c>
      <c r="M307" s="77" t="s">
        <v>745</v>
      </c>
      <c r="N307" s="78" t="s">
        <v>100</v>
      </c>
      <c r="O307" s="78" t="s">
        <v>72</v>
      </c>
      <c r="P307" s="79" t="s">
        <v>69</v>
      </c>
      <c r="Q307" s="58" t="s">
        <v>738</v>
      </c>
      <c r="R307" s="81" t="s">
        <v>739</v>
      </c>
      <c r="S307" s="86">
        <v>190201202</v>
      </c>
      <c r="T307" s="81" t="s">
        <v>740</v>
      </c>
      <c r="U307" s="81" t="s">
        <v>521</v>
      </c>
      <c r="V307" s="82" t="s">
        <v>741</v>
      </c>
      <c r="W307" s="78">
        <v>6046051555</v>
      </c>
      <c r="X307" s="83" t="s">
        <v>77</v>
      </c>
      <c r="Y307" s="70" t="s">
        <v>81</v>
      </c>
      <c r="Z307" s="95">
        <v>45300</v>
      </c>
      <c r="AA307" s="95">
        <v>45302</v>
      </c>
      <c r="AB307" s="95">
        <v>45306</v>
      </c>
      <c r="AC307" s="95">
        <v>45307</v>
      </c>
      <c r="AD307" s="86">
        <f t="shared" si="16"/>
        <v>2</v>
      </c>
      <c r="AE307" s="86">
        <f t="shared" si="16"/>
        <v>4</v>
      </c>
      <c r="AF307" s="86">
        <f t="shared" si="17"/>
        <v>6</v>
      </c>
      <c r="AG307" s="87" t="s">
        <v>69</v>
      </c>
      <c r="AH307" s="88" t="s">
        <v>69</v>
      </c>
      <c r="AI307" s="86" t="str">
        <f>VLOOKUP(Q307,[5]BD!H$6:K$170,4,0)</f>
        <v>13-10-00-090</v>
      </c>
    </row>
    <row r="308" spans="1:35" s="67" customFormat="1" ht="15" hidden="1" customHeight="1" x14ac:dyDescent="0.25">
      <c r="A308" s="68">
        <v>283</v>
      </c>
      <c r="B308" s="69">
        <v>72151506</v>
      </c>
      <c r="C308" s="70" t="s">
        <v>667</v>
      </c>
      <c r="D308" s="71" t="s">
        <v>65</v>
      </c>
      <c r="E308" s="72">
        <v>350</v>
      </c>
      <c r="F308" s="70" t="s">
        <v>66</v>
      </c>
      <c r="G308" s="73" t="s">
        <v>67</v>
      </c>
      <c r="H308" s="74">
        <v>40000000</v>
      </c>
      <c r="I308" s="74">
        <v>40000000</v>
      </c>
      <c r="J308" s="75" t="s">
        <v>68</v>
      </c>
      <c r="K308" s="70" t="s">
        <v>69</v>
      </c>
      <c r="L308" s="76">
        <f t="shared" si="15"/>
        <v>0</v>
      </c>
      <c r="M308" s="77" t="s">
        <v>746</v>
      </c>
      <c r="N308" s="78" t="s">
        <v>100</v>
      </c>
      <c r="O308" s="78" t="s">
        <v>72</v>
      </c>
      <c r="P308" s="79" t="s">
        <v>69</v>
      </c>
      <c r="Q308" s="58" t="s">
        <v>738</v>
      </c>
      <c r="R308" s="81" t="s">
        <v>739</v>
      </c>
      <c r="S308" s="86">
        <v>190201202</v>
      </c>
      <c r="T308" s="81" t="s">
        <v>740</v>
      </c>
      <c r="U308" s="81" t="s">
        <v>521</v>
      </c>
      <c r="V308" s="82" t="s">
        <v>741</v>
      </c>
      <c r="W308" s="78">
        <v>6046051555</v>
      </c>
      <c r="X308" s="83" t="s">
        <v>77</v>
      </c>
      <c r="Y308" s="70" t="s">
        <v>81</v>
      </c>
      <c r="Z308" s="95">
        <v>45301</v>
      </c>
      <c r="AA308" s="95">
        <v>45303</v>
      </c>
      <c r="AB308" s="95">
        <v>45307</v>
      </c>
      <c r="AC308" s="95">
        <v>45308</v>
      </c>
      <c r="AD308" s="86">
        <f t="shared" si="16"/>
        <v>2</v>
      </c>
      <c r="AE308" s="86">
        <f t="shared" si="16"/>
        <v>4</v>
      </c>
      <c r="AF308" s="86">
        <f t="shared" si="17"/>
        <v>6</v>
      </c>
      <c r="AG308" s="87" t="s">
        <v>69</v>
      </c>
      <c r="AH308" s="88" t="s">
        <v>69</v>
      </c>
      <c r="AI308" s="86" t="str">
        <f>VLOOKUP(Q308,[5]BD!H$6:K$170,4,0)</f>
        <v>13-10-00-090</v>
      </c>
    </row>
    <row r="309" spans="1:35" s="67" customFormat="1" ht="15" hidden="1" customHeight="1" x14ac:dyDescent="0.25">
      <c r="A309" s="68">
        <v>284</v>
      </c>
      <c r="B309" s="69">
        <v>15101500</v>
      </c>
      <c r="C309" s="70" t="s">
        <v>602</v>
      </c>
      <c r="D309" s="71" t="s">
        <v>65</v>
      </c>
      <c r="E309" s="72">
        <v>354</v>
      </c>
      <c r="F309" s="70" t="s">
        <v>220</v>
      </c>
      <c r="G309" s="73" t="s">
        <v>67</v>
      </c>
      <c r="H309" s="74">
        <v>33000000</v>
      </c>
      <c r="I309" s="74">
        <v>33000000</v>
      </c>
      <c r="J309" s="75" t="s">
        <v>68</v>
      </c>
      <c r="K309" s="70" t="s">
        <v>69</v>
      </c>
      <c r="L309" s="76">
        <f t="shared" si="15"/>
        <v>0</v>
      </c>
      <c r="M309" s="77" t="s">
        <v>747</v>
      </c>
      <c r="N309" s="78" t="s">
        <v>313</v>
      </c>
      <c r="O309" s="78" t="s">
        <v>72</v>
      </c>
      <c r="P309" s="79" t="s">
        <v>69</v>
      </c>
      <c r="Q309" s="58" t="s">
        <v>738</v>
      </c>
      <c r="R309" s="81" t="s">
        <v>739</v>
      </c>
      <c r="S309" s="86">
        <v>190201202</v>
      </c>
      <c r="T309" s="81" t="s">
        <v>740</v>
      </c>
      <c r="U309" s="81" t="s">
        <v>521</v>
      </c>
      <c r="V309" s="82" t="s">
        <v>741</v>
      </c>
      <c r="W309" s="78">
        <v>6046051555</v>
      </c>
      <c r="X309" s="83" t="s">
        <v>77</v>
      </c>
      <c r="Y309" s="70" t="s">
        <v>81</v>
      </c>
      <c r="Z309" s="95">
        <v>45300</v>
      </c>
      <c r="AA309" s="95">
        <v>45301</v>
      </c>
      <c r="AB309" s="95">
        <v>45303</v>
      </c>
      <c r="AC309" s="95">
        <v>45303</v>
      </c>
      <c r="AD309" s="86">
        <f t="shared" si="16"/>
        <v>1</v>
      </c>
      <c r="AE309" s="86">
        <f t="shared" si="16"/>
        <v>2</v>
      </c>
      <c r="AF309" s="86">
        <f t="shared" si="17"/>
        <v>3</v>
      </c>
      <c r="AG309" s="87" t="s">
        <v>69</v>
      </c>
      <c r="AH309" s="88" t="s">
        <v>69</v>
      </c>
      <c r="AI309" s="86" t="str">
        <f>VLOOKUP(Q309,[5]BD!H$6:K$170,4,0)</f>
        <v>13-10-00-090</v>
      </c>
    </row>
    <row r="310" spans="1:35" s="67" customFormat="1" ht="15" hidden="1" customHeight="1" x14ac:dyDescent="0.25">
      <c r="A310" s="68">
        <v>285</v>
      </c>
      <c r="B310" s="69">
        <v>72102100</v>
      </c>
      <c r="C310" s="70" t="s">
        <v>606</v>
      </c>
      <c r="D310" s="71" t="s">
        <v>65</v>
      </c>
      <c r="E310" s="72">
        <v>336</v>
      </c>
      <c r="F310" s="70" t="s">
        <v>164</v>
      </c>
      <c r="G310" s="73" t="s">
        <v>67</v>
      </c>
      <c r="H310" s="74">
        <v>12000000</v>
      </c>
      <c r="I310" s="74">
        <v>12000000</v>
      </c>
      <c r="J310" s="75" t="s">
        <v>68</v>
      </c>
      <c r="K310" s="70" t="s">
        <v>69</v>
      </c>
      <c r="L310" s="76">
        <f t="shared" si="15"/>
        <v>0</v>
      </c>
      <c r="M310" s="77" t="s">
        <v>748</v>
      </c>
      <c r="N310" s="78" t="s">
        <v>100</v>
      </c>
      <c r="O310" s="78" t="s">
        <v>72</v>
      </c>
      <c r="P310" s="79" t="s">
        <v>69</v>
      </c>
      <c r="Q310" s="58" t="s">
        <v>738</v>
      </c>
      <c r="R310" s="81" t="s">
        <v>739</v>
      </c>
      <c r="S310" s="86">
        <v>190201202</v>
      </c>
      <c r="T310" s="81" t="s">
        <v>740</v>
      </c>
      <c r="U310" s="81" t="s">
        <v>521</v>
      </c>
      <c r="V310" s="82" t="s">
        <v>741</v>
      </c>
      <c r="W310" s="78">
        <v>6046051555</v>
      </c>
      <c r="X310" s="83" t="s">
        <v>77</v>
      </c>
      <c r="Y310" s="70" t="s">
        <v>83</v>
      </c>
      <c r="Z310" s="95">
        <v>45303</v>
      </c>
      <c r="AA310" s="95">
        <v>45308</v>
      </c>
      <c r="AB310" s="95">
        <v>45321</v>
      </c>
      <c r="AC310" s="95">
        <v>45322</v>
      </c>
      <c r="AD310" s="86">
        <f t="shared" si="16"/>
        <v>5</v>
      </c>
      <c r="AE310" s="86">
        <f t="shared" si="16"/>
        <v>13</v>
      </c>
      <c r="AF310" s="86">
        <f t="shared" si="17"/>
        <v>18</v>
      </c>
      <c r="AG310" s="87" t="s">
        <v>69</v>
      </c>
      <c r="AH310" s="88" t="s">
        <v>69</v>
      </c>
      <c r="AI310" s="86" t="str">
        <f>VLOOKUP(Q310,[5]BD!H$6:K$170,4,0)</f>
        <v>13-10-00-090</v>
      </c>
    </row>
    <row r="311" spans="1:35" s="67" customFormat="1" ht="15" hidden="1" customHeight="1" x14ac:dyDescent="0.25">
      <c r="A311" s="68">
        <v>286</v>
      </c>
      <c r="B311" s="69">
        <v>78181500</v>
      </c>
      <c r="C311" s="70" t="s">
        <v>623</v>
      </c>
      <c r="D311" s="71" t="s">
        <v>151</v>
      </c>
      <c r="E311" s="72">
        <v>313</v>
      </c>
      <c r="F311" s="70" t="s">
        <v>164</v>
      </c>
      <c r="G311" s="73" t="s">
        <v>67</v>
      </c>
      <c r="H311" s="74">
        <v>81000000</v>
      </c>
      <c r="I311" s="74">
        <v>81000000</v>
      </c>
      <c r="J311" s="75" t="s">
        <v>68</v>
      </c>
      <c r="K311" s="70" t="s">
        <v>69</v>
      </c>
      <c r="L311" s="76">
        <f t="shared" si="15"/>
        <v>0</v>
      </c>
      <c r="M311" s="77" t="s">
        <v>749</v>
      </c>
      <c r="N311" s="78" t="s">
        <v>100</v>
      </c>
      <c r="O311" s="78" t="s">
        <v>72</v>
      </c>
      <c r="P311" s="79" t="s">
        <v>69</v>
      </c>
      <c r="Q311" s="58" t="s">
        <v>738</v>
      </c>
      <c r="R311" s="81" t="s">
        <v>739</v>
      </c>
      <c r="S311" s="86">
        <v>190201202</v>
      </c>
      <c r="T311" s="81" t="s">
        <v>740</v>
      </c>
      <c r="U311" s="81" t="s">
        <v>521</v>
      </c>
      <c r="V311" s="82" t="s">
        <v>741</v>
      </c>
      <c r="W311" s="78">
        <v>6046051555</v>
      </c>
      <c r="X311" s="83" t="s">
        <v>77</v>
      </c>
      <c r="Y311" s="70" t="s">
        <v>78</v>
      </c>
      <c r="Z311" s="95">
        <v>45323</v>
      </c>
      <c r="AA311" s="95">
        <v>45330</v>
      </c>
      <c r="AB311" s="95">
        <v>45344</v>
      </c>
      <c r="AC311" s="95">
        <v>45345</v>
      </c>
      <c r="AD311" s="86">
        <f t="shared" si="16"/>
        <v>7</v>
      </c>
      <c r="AE311" s="86">
        <f t="shared" si="16"/>
        <v>14</v>
      </c>
      <c r="AF311" s="86">
        <f t="shared" si="17"/>
        <v>21</v>
      </c>
      <c r="AG311" s="87" t="s">
        <v>69</v>
      </c>
      <c r="AH311" s="88" t="s">
        <v>69</v>
      </c>
      <c r="AI311" s="86" t="str">
        <f>VLOOKUP(Q311,[5]BD!H$6:K$170,4,0)</f>
        <v>13-10-00-090</v>
      </c>
    </row>
    <row r="312" spans="1:35" s="67" customFormat="1" ht="15" hidden="1" customHeight="1" x14ac:dyDescent="0.25">
      <c r="A312" s="68">
        <v>287</v>
      </c>
      <c r="B312" s="69">
        <v>81101706</v>
      </c>
      <c r="C312" s="70" t="s">
        <v>320</v>
      </c>
      <c r="D312" s="71" t="s">
        <v>151</v>
      </c>
      <c r="E312" s="72">
        <v>106</v>
      </c>
      <c r="F312" s="70" t="s">
        <v>66</v>
      </c>
      <c r="G312" s="73" t="s">
        <v>67</v>
      </c>
      <c r="H312" s="74">
        <v>9000000</v>
      </c>
      <c r="I312" s="74">
        <v>9000000</v>
      </c>
      <c r="J312" s="75" t="s">
        <v>68</v>
      </c>
      <c r="K312" s="70" t="s">
        <v>69</v>
      </c>
      <c r="L312" s="76">
        <f t="shared" si="15"/>
        <v>0</v>
      </c>
      <c r="M312" s="77" t="s">
        <v>750</v>
      </c>
      <c r="N312" s="78" t="s">
        <v>100</v>
      </c>
      <c r="O312" s="78" t="s">
        <v>72</v>
      </c>
      <c r="P312" s="79" t="s">
        <v>69</v>
      </c>
      <c r="Q312" s="58" t="s">
        <v>738</v>
      </c>
      <c r="R312" s="81" t="s">
        <v>739</v>
      </c>
      <c r="S312" s="86">
        <v>190201202</v>
      </c>
      <c r="T312" s="81" t="s">
        <v>740</v>
      </c>
      <c r="U312" s="81" t="s">
        <v>521</v>
      </c>
      <c r="V312" s="82" t="s">
        <v>741</v>
      </c>
      <c r="W312" s="78">
        <v>6046051555</v>
      </c>
      <c r="X312" s="83" t="s">
        <v>77</v>
      </c>
      <c r="Y312" s="70" t="s">
        <v>78</v>
      </c>
      <c r="Z312" s="95">
        <v>45328</v>
      </c>
      <c r="AA312" s="95">
        <v>45330</v>
      </c>
      <c r="AB312" s="95">
        <v>45335</v>
      </c>
      <c r="AC312" s="95">
        <v>45336</v>
      </c>
      <c r="AD312" s="86">
        <f t="shared" si="16"/>
        <v>2</v>
      </c>
      <c r="AE312" s="86">
        <f t="shared" si="16"/>
        <v>5</v>
      </c>
      <c r="AF312" s="86">
        <f t="shared" si="17"/>
        <v>7</v>
      </c>
      <c r="AG312" s="87" t="s">
        <v>69</v>
      </c>
      <c r="AH312" s="88" t="s">
        <v>69</v>
      </c>
      <c r="AI312" s="86" t="str">
        <f>VLOOKUP(Q312,[5]BD!H$6:K$170,4,0)</f>
        <v>13-10-00-090</v>
      </c>
    </row>
    <row r="313" spans="1:35" s="67" customFormat="1" ht="15" hidden="1" customHeight="1" x14ac:dyDescent="0.25">
      <c r="A313" s="68">
        <v>288</v>
      </c>
      <c r="B313" s="69">
        <v>72101505</v>
      </c>
      <c r="C313" s="70" t="s">
        <v>751</v>
      </c>
      <c r="D313" s="71" t="s">
        <v>151</v>
      </c>
      <c r="E313" s="72">
        <v>312</v>
      </c>
      <c r="F313" s="70" t="s">
        <v>164</v>
      </c>
      <c r="G313" s="73" t="s">
        <v>67</v>
      </c>
      <c r="H313" s="74">
        <v>15000000</v>
      </c>
      <c r="I313" s="74">
        <v>15000000</v>
      </c>
      <c r="J313" s="75" t="s">
        <v>68</v>
      </c>
      <c r="K313" s="70" t="s">
        <v>69</v>
      </c>
      <c r="L313" s="76">
        <f t="shared" si="15"/>
        <v>0</v>
      </c>
      <c r="M313" s="77" t="s">
        <v>752</v>
      </c>
      <c r="N313" s="78" t="s">
        <v>100</v>
      </c>
      <c r="O313" s="78" t="s">
        <v>72</v>
      </c>
      <c r="P313" s="79" t="s">
        <v>69</v>
      </c>
      <c r="Q313" s="58" t="s">
        <v>738</v>
      </c>
      <c r="R313" s="81" t="s">
        <v>739</v>
      </c>
      <c r="S313" s="86">
        <v>190201202</v>
      </c>
      <c r="T313" s="81" t="s">
        <v>740</v>
      </c>
      <c r="U313" s="81" t="s">
        <v>521</v>
      </c>
      <c r="V313" s="82" t="s">
        <v>741</v>
      </c>
      <c r="W313" s="78">
        <v>6046051555</v>
      </c>
      <c r="X313" s="83" t="s">
        <v>77</v>
      </c>
      <c r="Y313" s="70" t="s">
        <v>81</v>
      </c>
      <c r="Z313" s="95">
        <v>45329</v>
      </c>
      <c r="AA313" s="95">
        <v>45334</v>
      </c>
      <c r="AB313" s="95">
        <v>45345</v>
      </c>
      <c r="AC313" s="95">
        <v>45348</v>
      </c>
      <c r="AD313" s="86">
        <f t="shared" si="16"/>
        <v>5</v>
      </c>
      <c r="AE313" s="86">
        <f t="shared" si="16"/>
        <v>11</v>
      </c>
      <c r="AF313" s="86">
        <f t="shared" si="17"/>
        <v>16</v>
      </c>
      <c r="AG313" s="87" t="s">
        <v>69</v>
      </c>
      <c r="AH313" s="88" t="s">
        <v>69</v>
      </c>
      <c r="AI313" s="86" t="str">
        <f>VLOOKUP(Q313,[5]BD!H$6:K$170,4,0)</f>
        <v>13-10-00-090</v>
      </c>
    </row>
    <row r="314" spans="1:35" s="67" customFormat="1" ht="15" hidden="1" customHeight="1" x14ac:dyDescent="0.25">
      <c r="A314" s="68">
        <v>289</v>
      </c>
      <c r="B314" s="69">
        <v>80131500</v>
      </c>
      <c r="C314" s="81" t="s">
        <v>166</v>
      </c>
      <c r="D314" s="71" t="s">
        <v>151</v>
      </c>
      <c r="E314" s="72">
        <v>306</v>
      </c>
      <c r="F314" s="70" t="s">
        <v>66</v>
      </c>
      <c r="G314" s="73" t="s">
        <v>67</v>
      </c>
      <c r="H314" s="74">
        <v>4281220224</v>
      </c>
      <c r="I314" s="74">
        <v>4281220224</v>
      </c>
      <c r="J314" s="75" t="s">
        <v>68</v>
      </c>
      <c r="K314" s="70" t="s">
        <v>69</v>
      </c>
      <c r="L314" s="76">
        <f t="shared" ref="L314:L377" si="18">+H314-I314</f>
        <v>0</v>
      </c>
      <c r="M314" s="77" t="s">
        <v>753</v>
      </c>
      <c r="N314" s="78" t="s">
        <v>169</v>
      </c>
      <c r="O314" s="78" t="s">
        <v>72</v>
      </c>
      <c r="P314" s="79" t="s">
        <v>69</v>
      </c>
      <c r="Q314" s="58" t="s">
        <v>738</v>
      </c>
      <c r="R314" s="77" t="s">
        <v>739</v>
      </c>
      <c r="S314" s="86">
        <v>190201202</v>
      </c>
      <c r="T314" s="81" t="s">
        <v>740</v>
      </c>
      <c r="U314" s="81" t="s">
        <v>521</v>
      </c>
      <c r="V314" s="82" t="s">
        <v>741</v>
      </c>
      <c r="W314" s="78">
        <v>6046051555</v>
      </c>
      <c r="X314" s="83" t="s">
        <v>77</v>
      </c>
      <c r="Y314" s="70" t="s">
        <v>83</v>
      </c>
      <c r="Z314" s="95">
        <v>45337</v>
      </c>
      <c r="AA314" s="95">
        <v>45343</v>
      </c>
      <c r="AB314" s="95">
        <v>45349</v>
      </c>
      <c r="AC314" s="95">
        <v>45350</v>
      </c>
      <c r="AD314" s="86">
        <f t="shared" si="16"/>
        <v>6</v>
      </c>
      <c r="AE314" s="86">
        <f t="shared" si="16"/>
        <v>6</v>
      </c>
      <c r="AF314" s="86">
        <f t="shared" si="17"/>
        <v>12</v>
      </c>
      <c r="AG314" s="87" t="s">
        <v>69</v>
      </c>
      <c r="AH314" s="88" t="s">
        <v>69</v>
      </c>
      <c r="AI314" s="86" t="str">
        <f>VLOOKUP(Q314,[5]BD!H$6:K$170,4,0)</f>
        <v>13-10-00-090</v>
      </c>
    </row>
    <row r="315" spans="1:35" s="67" customFormat="1" ht="15" hidden="1" customHeight="1" x14ac:dyDescent="0.25">
      <c r="A315" s="68">
        <v>290</v>
      </c>
      <c r="B315" s="69">
        <v>72154022</v>
      </c>
      <c r="C315" s="70" t="s">
        <v>484</v>
      </c>
      <c r="D315" s="71" t="s">
        <v>156</v>
      </c>
      <c r="E315" s="72">
        <v>291</v>
      </c>
      <c r="F315" s="70" t="s">
        <v>164</v>
      </c>
      <c r="G315" s="73" t="s">
        <v>67</v>
      </c>
      <c r="H315" s="74">
        <v>16000000</v>
      </c>
      <c r="I315" s="74">
        <v>16000000</v>
      </c>
      <c r="J315" s="75" t="s">
        <v>68</v>
      </c>
      <c r="K315" s="70" t="s">
        <v>69</v>
      </c>
      <c r="L315" s="76">
        <f t="shared" si="18"/>
        <v>0</v>
      </c>
      <c r="M315" s="77" t="s">
        <v>754</v>
      </c>
      <c r="N315" s="78" t="s">
        <v>100</v>
      </c>
      <c r="O315" s="78" t="s">
        <v>72</v>
      </c>
      <c r="P315" s="79" t="s">
        <v>69</v>
      </c>
      <c r="Q315" s="58" t="s">
        <v>738</v>
      </c>
      <c r="R315" s="81" t="s">
        <v>739</v>
      </c>
      <c r="S315" s="86">
        <v>190201202</v>
      </c>
      <c r="T315" s="81" t="s">
        <v>740</v>
      </c>
      <c r="U315" s="81" t="s">
        <v>521</v>
      </c>
      <c r="V315" s="82" t="s">
        <v>741</v>
      </c>
      <c r="W315" s="78">
        <v>6046051555</v>
      </c>
      <c r="X315" s="83" t="s">
        <v>77</v>
      </c>
      <c r="Y315" s="70" t="s">
        <v>78</v>
      </c>
      <c r="Z315" s="95">
        <v>45355</v>
      </c>
      <c r="AA315" s="95">
        <v>45358</v>
      </c>
      <c r="AB315" s="95">
        <v>45372</v>
      </c>
      <c r="AC315" s="95">
        <v>45373</v>
      </c>
      <c r="AD315" s="86">
        <f t="shared" si="16"/>
        <v>3</v>
      </c>
      <c r="AE315" s="86">
        <f t="shared" si="16"/>
        <v>14</v>
      </c>
      <c r="AF315" s="86">
        <f t="shared" si="17"/>
        <v>17</v>
      </c>
      <c r="AG315" s="87" t="s">
        <v>69</v>
      </c>
      <c r="AH315" s="88" t="s">
        <v>69</v>
      </c>
      <c r="AI315" s="86" t="str">
        <f>VLOOKUP(Q315,[5]BD!H$6:K$170,4,0)</f>
        <v>13-10-00-090</v>
      </c>
    </row>
    <row r="316" spans="1:35" s="67" customFormat="1" ht="15" hidden="1" customHeight="1" x14ac:dyDescent="0.25">
      <c r="A316" s="68">
        <v>291</v>
      </c>
      <c r="B316" s="69">
        <v>72154032</v>
      </c>
      <c r="C316" s="70" t="s">
        <v>755</v>
      </c>
      <c r="D316" s="71" t="s">
        <v>156</v>
      </c>
      <c r="E316" s="72">
        <v>285</v>
      </c>
      <c r="F316" s="70" t="s">
        <v>164</v>
      </c>
      <c r="G316" s="73" t="s">
        <v>67</v>
      </c>
      <c r="H316" s="74">
        <v>15000000</v>
      </c>
      <c r="I316" s="74">
        <v>15000000</v>
      </c>
      <c r="J316" s="75" t="s">
        <v>68</v>
      </c>
      <c r="K316" s="70" t="s">
        <v>69</v>
      </c>
      <c r="L316" s="76">
        <f t="shared" si="18"/>
        <v>0</v>
      </c>
      <c r="M316" s="77" t="s">
        <v>756</v>
      </c>
      <c r="N316" s="78" t="s">
        <v>100</v>
      </c>
      <c r="O316" s="78" t="s">
        <v>72</v>
      </c>
      <c r="P316" s="79" t="s">
        <v>69</v>
      </c>
      <c r="Q316" s="58" t="s">
        <v>738</v>
      </c>
      <c r="R316" s="81" t="s">
        <v>739</v>
      </c>
      <c r="S316" s="86">
        <v>190201202</v>
      </c>
      <c r="T316" s="81" t="s">
        <v>740</v>
      </c>
      <c r="U316" s="81" t="s">
        <v>521</v>
      </c>
      <c r="V316" s="82" t="s">
        <v>741</v>
      </c>
      <c r="W316" s="78">
        <v>6046051555</v>
      </c>
      <c r="X316" s="83" t="s">
        <v>77</v>
      </c>
      <c r="Y316" s="70" t="s">
        <v>81</v>
      </c>
      <c r="Z316" s="95">
        <v>45357</v>
      </c>
      <c r="AA316" s="95">
        <v>45363</v>
      </c>
      <c r="AB316" s="95">
        <v>45373</v>
      </c>
      <c r="AC316" s="95">
        <v>45373</v>
      </c>
      <c r="AD316" s="86">
        <f t="shared" si="16"/>
        <v>6</v>
      </c>
      <c r="AE316" s="86">
        <f t="shared" si="16"/>
        <v>10</v>
      </c>
      <c r="AF316" s="86">
        <f t="shared" si="17"/>
        <v>16</v>
      </c>
      <c r="AG316" s="87" t="s">
        <v>69</v>
      </c>
      <c r="AH316" s="88" t="s">
        <v>69</v>
      </c>
      <c r="AI316" s="86" t="str">
        <f>VLOOKUP(Q316,[5]BD!H$6:K$170,4,0)</f>
        <v>13-10-00-090</v>
      </c>
    </row>
    <row r="317" spans="1:35" s="67" customFormat="1" ht="15" hidden="1" customHeight="1" x14ac:dyDescent="0.25">
      <c r="A317" s="68">
        <v>292</v>
      </c>
      <c r="B317" s="69">
        <v>78101802</v>
      </c>
      <c r="C317" s="70" t="s">
        <v>604</v>
      </c>
      <c r="D317" s="71" t="s">
        <v>167</v>
      </c>
      <c r="E317" s="72">
        <v>270</v>
      </c>
      <c r="F317" s="70" t="s">
        <v>164</v>
      </c>
      <c r="G317" s="73" t="s">
        <v>67</v>
      </c>
      <c r="H317" s="74">
        <v>15000000</v>
      </c>
      <c r="I317" s="74">
        <v>15000000</v>
      </c>
      <c r="J317" s="75" t="s">
        <v>68</v>
      </c>
      <c r="K317" s="70" t="s">
        <v>69</v>
      </c>
      <c r="L317" s="76">
        <f t="shared" si="18"/>
        <v>0</v>
      </c>
      <c r="M317" s="77" t="s">
        <v>757</v>
      </c>
      <c r="N317" s="78" t="s">
        <v>100</v>
      </c>
      <c r="O317" s="78" t="s">
        <v>72</v>
      </c>
      <c r="P317" s="79" t="s">
        <v>69</v>
      </c>
      <c r="Q317" s="58" t="s">
        <v>738</v>
      </c>
      <c r="R317" s="81" t="s">
        <v>739</v>
      </c>
      <c r="S317" s="86">
        <v>190201202</v>
      </c>
      <c r="T317" s="81" t="s">
        <v>740</v>
      </c>
      <c r="U317" s="81" t="s">
        <v>521</v>
      </c>
      <c r="V317" s="82" t="s">
        <v>741</v>
      </c>
      <c r="W317" s="78">
        <v>6046051555</v>
      </c>
      <c r="X317" s="83" t="s">
        <v>77</v>
      </c>
      <c r="Y317" s="70" t="s">
        <v>78</v>
      </c>
      <c r="Z317" s="95">
        <v>45383</v>
      </c>
      <c r="AA317" s="95">
        <v>45386</v>
      </c>
      <c r="AB317" s="95">
        <v>45400</v>
      </c>
      <c r="AC317" s="95">
        <v>45401</v>
      </c>
      <c r="AD317" s="86">
        <f t="shared" si="16"/>
        <v>3</v>
      </c>
      <c r="AE317" s="86">
        <f t="shared" si="16"/>
        <v>14</v>
      </c>
      <c r="AF317" s="86">
        <f t="shared" si="17"/>
        <v>17</v>
      </c>
      <c r="AG317" s="87" t="s">
        <v>69</v>
      </c>
      <c r="AH317" s="88" t="s">
        <v>69</v>
      </c>
      <c r="AI317" s="86" t="str">
        <f>VLOOKUP(Q317,[5]BD!H$6:K$170,4,0)</f>
        <v>13-10-00-090</v>
      </c>
    </row>
    <row r="318" spans="1:35" s="67" customFormat="1" ht="15" hidden="1" customHeight="1" x14ac:dyDescent="0.25">
      <c r="A318" s="68">
        <v>293</v>
      </c>
      <c r="B318" s="69" t="s">
        <v>758</v>
      </c>
      <c r="C318" s="70" t="s">
        <v>759</v>
      </c>
      <c r="D318" s="71" t="s">
        <v>167</v>
      </c>
      <c r="E318" s="72">
        <v>257</v>
      </c>
      <c r="F318" s="70" t="s">
        <v>164</v>
      </c>
      <c r="G318" s="73" t="s">
        <v>67</v>
      </c>
      <c r="H318" s="74">
        <v>77000000</v>
      </c>
      <c r="I318" s="74">
        <v>77000000</v>
      </c>
      <c r="J318" s="75" t="s">
        <v>68</v>
      </c>
      <c r="K318" s="70" t="s">
        <v>69</v>
      </c>
      <c r="L318" s="76">
        <f t="shared" si="18"/>
        <v>0</v>
      </c>
      <c r="M318" s="77" t="s">
        <v>760</v>
      </c>
      <c r="N318" s="78" t="s">
        <v>313</v>
      </c>
      <c r="O318" s="78" t="s">
        <v>72</v>
      </c>
      <c r="P318" s="79" t="s">
        <v>69</v>
      </c>
      <c r="Q318" s="58" t="s">
        <v>738</v>
      </c>
      <c r="R318" s="81" t="s">
        <v>739</v>
      </c>
      <c r="S318" s="86">
        <v>190201202</v>
      </c>
      <c r="T318" s="81" t="s">
        <v>740</v>
      </c>
      <c r="U318" s="81" t="s">
        <v>521</v>
      </c>
      <c r="V318" s="82" t="s">
        <v>741</v>
      </c>
      <c r="W318" s="78">
        <v>6046051555</v>
      </c>
      <c r="X318" s="83" t="s">
        <v>77</v>
      </c>
      <c r="Y318" s="70" t="s">
        <v>81</v>
      </c>
      <c r="Z318" s="95">
        <v>45385</v>
      </c>
      <c r="AA318" s="95">
        <v>45392</v>
      </c>
      <c r="AB318" s="95">
        <v>45406</v>
      </c>
      <c r="AC318" s="95">
        <v>45407</v>
      </c>
      <c r="AD318" s="86">
        <f t="shared" si="16"/>
        <v>7</v>
      </c>
      <c r="AE318" s="86">
        <f t="shared" si="16"/>
        <v>14</v>
      </c>
      <c r="AF318" s="86">
        <f t="shared" si="17"/>
        <v>21</v>
      </c>
      <c r="AG318" s="87" t="s">
        <v>69</v>
      </c>
      <c r="AH318" s="88" t="s">
        <v>69</v>
      </c>
      <c r="AI318" s="86" t="str">
        <f>VLOOKUP(Q318,[5]BD!H$6:K$170,4,0)</f>
        <v>13-10-00-090</v>
      </c>
    </row>
    <row r="319" spans="1:35" s="67" customFormat="1" ht="15" hidden="1" customHeight="1" x14ac:dyDescent="0.25">
      <c r="A319" s="68">
        <v>294</v>
      </c>
      <c r="B319" s="69" t="s">
        <v>761</v>
      </c>
      <c r="C319" s="70" t="s">
        <v>762</v>
      </c>
      <c r="D319" s="71" t="s">
        <v>167</v>
      </c>
      <c r="E319" s="72">
        <v>251</v>
      </c>
      <c r="F319" s="70" t="s">
        <v>164</v>
      </c>
      <c r="G319" s="73" t="s">
        <v>67</v>
      </c>
      <c r="H319" s="74">
        <v>5000000</v>
      </c>
      <c r="I319" s="74">
        <v>5000000</v>
      </c>
      <c r="J319" s="75" t="s">
        <v>68</v>
      </c>
      <c r="K319" s="70" t="s">
        <v>69</v>
      </c>
      <c r="L319" s="76">
        <f t="shared" si="18"/>
        <v>0</v>
      </c>
      <c r="M319" s="77" t="s">
        <v>763</v>
      </c>
      <c r="N319" s="78" t="s">
        <v>100</v>
      </c>
      <c r="O319" s="78" t="s">
        <v>72</v>
      </c>
      <c r="P319" s="79" t="s">
        <v>69</v>
      </c>
      <c r="Q319" s="58" t="s">
        <v>738</v>
      </c>
      <c r="R319" s="81" t="s">
        <v>739</v>
      </c>
      <c r="S319" s="86">
        <v>190201202</v>
      </c>
      <c r="T319" s="81" t="s">
        <v>740</v>
      </c>
      <c r="U319" s="81" t="s">
        <v>521</v>
      </c>
      <c r="V319" s="82" t="s">
        <v>741</v>
      </c>
      <c r="W319" s="78">
        <v>6046051555</v>
      </c>
      <c r="X319" s="83" t="s">
        <v>77</v>
      </c>
      <c r="Y319" s="70" t="s">
        <v>81</v>
      </c>
      <c r="Z319" s="95">
        <v>45391</v>
      </c>
      <c r="AA319" s="95">
        <v>45394</v>
      </c>
      <c r="AB319" s="95">
        <v>45407</v>
      </c>
      <c r="AC319" s="95">
        <v>45408</v>
      </c>
      <c r="AD319" s="86">
        <f t="shared" si="16"/>
        <v>3</v>
      </c>
      <c r="AE319" s="86">
        <f t="shared" si="16"/>
        <v>13</v>
      </c>
      <c r="AF319" s="86">
        <f t="shared" si="17"/>
        <v>16</v>
      </c>
      <c r="AG319" s="87" t="s">
        <v>69</v>
      </c>
      <c r="AH319" s="88" t="s">
        <v>69</v>
      </c>
      <c r="AI319" s="86" t="str">
        <f>VLOOKUP(Q319,[5]BD!H$6:K$170,4,0)</f>
        <v>13-10-00-090</v>
      </c>
    </row>
    <row r="320" spans="1:35" s="67" customFormat="1" ht="15" hidden="1" customHeight="1" x14ac:dyDescent="0.25">
      <c r="A320" s="68">
        <v>295</v>
      </c>
      <c r="B320" s="69">
        <v>72154066</v>
      </c>
      <c r="C320" s="70" t="s">
        <v>647</v>
      </c>
      <c r="D320" s="71" t="s">
        <v>241</v>
      </c>
      <c r="E320" s="72">
        <v>240</v>
      </c>
      <c r="F320" s="70" t="s">
        <v>164</v>
      </c>
      <c r="G320" s="73" t="s">
        <v>67</v>
      </c>
      <c r="H320" s="74">
        <v>8000000</v>
      </c>
      <c r="I320" s="74">
        <v>8000000</v>
      </c>
      <c r="J320" s="75" t="s">
        <v>68</v>
      </c>
      <c r="K320" s="70" t="s">
        <v>69</v>
      </c>
      <c r="L320" s="76">
        <f t="shared" si="18"/>
        <v>0</v>
      </c>
      <c r="M320" s="77" t="s">
        <v>764</v>
      </c>
      <c r="N320" s="78" t="s">
        <v>100</v>
      </c>
      <c r="O320" s="78" t="s">
        <v>72</v>
      </c>
      <c r="P320" s="79" t="s">
        <v>69</v>
      </c>
      <c r="Q320" s="58" t="s">
        <v>738</v>
      </c>
      <c r="R320" s="81" t="s">
        <v>739</v>
      </c>
      <c r="S320" s="86">
        <v>190201202</v>
      </c>
      <c r="T320" s="81" t="s">
        <v>740</v>
      </c>
      <c r="U320" s="81" t="s">
        <v>521</v>
      </c>
      <c r="V320" s="82" t="s">
        <v>741</v>
      </c>
      <c r="W320" s="78">
        <v>6046051555</v>
      </c>
      <c r="X320" s="83" t="s">
        <v>77</v>
      </c>
      <c r="Y320" s="70" t="s">
        <v>83</v>
      </c>
      <c r="Z320" s="95">
        <v>45420</v>
      </c>
      <c r="AA320" s="95">
        <v>45427</v>
      </c>
      <c r="AB320" s="95">
        <v>45441</v>
      </c>
      <c r="AC320" s="95">
        <v>45442</v>
      </c>
      <c r="AD320" s="86">
        <f t="shared" si="16"/>
        <v>7</v>
      </c>
      <c r="AE320" s="86">
        <f t="shared" si="16"/>
        <v>14</v>
      </c>
      <c r="AF320" s="86">
        <f t="shared" si="17"/>
        <v>21</v>
      </c>
      <c r="AG320" s="87" t="s">
        <v>69</v>
      </c>
      <c r="AH320" s="88" t="s">
        <v>69</v>
      </c>
      <c r="AI320" s="86" t="str">
        <f>VLOOKUP(Q320,[5]BD!H$6:K$170,4,0)</f>
        <v>13-10-00-090</v>
      </c>
    </row>
    <row r="321" spans="1:62" s="67" customFormat="1" ht="15" hidden="1" customHeight="1" x14ac:dyDescent="0.25">
      <c r="A321" s="68">
        <v>296</v>
      </c>
      <c r="B321" s="69">
        <v>81101713</v>
      </c>
      <c r="C321" s="70" t="s">
        <v>765</v>
      </c>
      <c r="D321" s="71" t="s">
        <v>321</v>
      </c>
      <c r="E321" s="72">
        <v>210</v>
      </c>
      <c r="F321" s="70" t="s">
        <v>66</v>
      </c>
      <c r="G321" s="73" t="s">
        <v>67</v>
      </c>
      <c r="H321" s="74">
        <v>9000000</v>
      </c>
      <c r="I321" s="74">
        <v>9000000</v>
      </c>
      <c r="J321" s="75" t="s">
        <v>68</v>
      </c>
      <c r="K321" s="70" t="s">
        <v>69</v>
      </c>
      <c r="L321" s="76">
        <f t="shared" si="18"/>
        <v>0</v>
      </c>
      <c r="M321" s="77" t="s">
        <v>766</v>
      </c>
      <c r="N321" s="78" t="s">
        <v>100</v>
      </c>
      <c r="O321" s="78" t="s">
        <v>72</v>
      </c>
      <c r="P321" s="79" t="s">
        <v>69</v>
      </c>
      <c r="Q321" s="58" t="s">
        <v>738</v>
      </c>
      <c r="R321" s="81" t="s">
        <v>739</v>
      </c>
      <c r="S321" s="86">
        <v>190201202</v>
      </c>
      <c r="T321" s="81" t="s">
        <v>740</v>
      </c>
      <c r="U321" s="81" t="s">
        <v>521</v>
      </c>
      <c r="V321" s="82" t="s">
        <v>741</v>
      </c>
      <c r="W321" s="78">
        <v>6046051555</v>
      </c>
      <c r="X321" s="83" t="s">
        <v>77</v>
      </c>
      <c r="Y321" s="70" t="s">
        <v>81</v>
      </c>
      <c r="Z321" s="95">
        <v>45449</v>
      </c>
      <c r="AA321" s="95">
        <v>45456</v>
      </c>
      <c r="AB321" s="95">
        <v>45468</v>
      </c>
      <c r="AC321" s="95">
        <v>45408</v>
      </c>
      <c r="AD321" s="86">
        <f t="shared" si="16"/>
        <v>7</v>
      </c>
      <c r="AE321" s="86">
        <f t="shared" si="16"/>
        <v>12</v>
      </c>
      <c r="AF321" s="86">
        <f t="shared" si="17"/>
        <v>19</v>
      </c>
      <c r="AG321" s="87" t="s">
        <v>69</v>
      </c>
      <c r="AH321" s="88" t="s">
        <v>69</v>
      </c>
      <c r="AI321" s="86" t="str">
        <f>VLOOKUP(Q321,[5]BD!H$6:K$170,4,0)</f>
        <v>13-10-00-090</v>
      </c>
    </row>
    <row r="322" spans="1:62" s="67" customFormat="1" ht="15" hidden="1" customHeight="1" x14ac:dyDescent="0.25">
      <c r="A322" s="68">
        <v>297</v>
      </c>
      <c r="B322" s="69">
        <v>72154032</v>
      </c>
      <c r="C322" s="70" t="s">
        <v>767</v>
      </c>
      <c r="D322" s="71" t="s">
        <v>321</v>
      </c>
      <c r="E322" s="72">
        <v>189</v>
      </c>
      <c r="F322" s="70" t="s">
        <v>164</v>
      </c>
      <c r="G322" s="73" t="s">
        <v>67</v>
      </c>
      <c r="H322" s="74">
        <v>23000000</v>
      </c>
      <c r="I322" s="74">
        <v>23000000</v>
      </c>
      <c r="J322" s="75" t="s">
        <v>68</v>
      </c>
      <c r="K322" s="70" t="s">
        <v>69</v>
      </c>
      <c r="L322" s="76">
        <f t="shared" si="18"/>
        <v>0</v>
      </c>
      <c r="M322" s="77" t="s">
        <v>768</v>
      </c>
      <c r="N322" s="78" t="s">
        <v>100</v>
      </c>
      <c r="O322" s="78" t="s">
        <v>72</v>
      </c>
      <c r="P322" s="79" t="s">
        <v>69</v>
      </c>
      <c r="Q322" s="58" t="s">
        <v>738</v>
      </c>
      <c r="R322" s="81" t="s">
        <v>739</v>
      </c>
      <c r="S322" s="86">
        <v>190201202</v>
      </c>
      <c r="T322" s="81" t="s">
        <v>740</v>
      </c>
      <c r="U322" s="81" t="s">
        <v>521</v>
      </c>
      <c r="V322" s="82" t="s">
        <v>741</v>
      </c>
      <c r="W322" s="78">
        <v>6046051555</v>
      </c>
      <c r="X322" s="83" t="s">
        <v>77</v>
      </c>
      <c r="Y322" s="70" t="s">
        <v>81</v>
      </c>
      <c r="Z322" s="95">
        <v>45443</v>
      </c>
      <c r="AA322" s="95">
        <v>45457</v>
      </c>
      <c r="AB322" s="95">
        <v>45471</v>
      </c>
      <c r="AC322" s="95">
        <v>45471</v>
      </c>
      <c r="AD322" s="86">
        <f t="shared" si="16"/>
        <v>14</v>
      </c>
      <c r="AE322" s="86">
        <f t="shared" si="16"/>
        <v>14</v>
      </c>
      <c r="AF322" s="86">
        <f t="shared" si="17"/>
        <v>28</v>
      </c>
      <c r="AG322" s="87" t="s">
        <v>69</v>
      </c>
      <c r="AH322" s="88" t="s">
        <v>69</v>
      </c>
      <c r="AI322" s="86" t="str">
        <f>VLOOKUP(Q322,[5]BD!H$6:K$170,4,0)</f>
        <v>13-10-00-090</v>
      </c>
    </row>
    <row r="323" spans="1:62" s="67" customFormat="1" ht="15" hidden="1" customHeight="1" x14ac:dyDescent="0.25">
      <c r="A323" s="68">
        <v>298</v>
      </c>
      <c r="B323" s="69">
        <v>12352100</v>
      </c>
      <c r="C323" s="70" t="s">
        <v>316</v>
      </c>
      <c r="D323" s="71" t="s">
        <v>98</v>
      </c>
      <c r="E323" s="72">
        <v>92</v>
      </c>
      <c r="F323" s="70" t="s">
        <v>164</v>
      </c>
      <c r="G323" s="73" t="s">
        <v>67</v>
      </c>
      <c r="H323" s="74">
        <v>8000000</v>
      </c>
      <c r="I323" s="74">
        <v>8000000</v>
      </c>
      <c r="J323" s="75" t="s">
        <v>68</v>
      </c>
      <c r="K323" s="70" t="s">
        <v>69</v>
      </c>
      <c r="L323" s="76">
        <f t="shared" si="18"/>
        <v>0</v>
      </c>
      <c r="M323" s="77" t="s">
        <v>769</v>
      </c>
      <c r="N323" s="78" t="s">
        <v>154</v>
      </c>
      <c r="O323" s="78" t="s">
        <v>72</v>
      </c>
      <c r="P323" s="79" t="s">
        <v>69</v>
      </c>
      <c r="Q323" s="58" t="s">
        <v>738</v>
      </c>
      <c r="R323" s="81" t="s">
        <v>739</v>
      </c>
      <c r="S323" s="86">
        <v>190201202</v>
      </c>
      <c r="T323" s="81" t="s">
        <v>740</v>
      </c>
      <c r="U323" s="81" t="s">
        <v>521</v>
      </c>
      <c r="V323" s="82" t="s">
        <v>741</v>
      </c>
      <c r="W323" s="78">
        <v>6046051555</v>
      </c>
      <c r="X323" s="83" t="s">
        <v>77</v>
      </c>
      <c r="Y323" s="70" t="s">
        <v>81</v>
      </c>
      <c r="Z323" s="95">
        <v>45476</v>
      </c>
      <c r="AA323" s="95">
        <v>45482</v>
      </c>
      <c r="AB323" s="95">
        <v>45492</v>
      </c>
      <c r="AC323" s="95">
        <v>45495</v>
      </c>
      <c r="AD323" s="86">
        <f t="shared" si="16"/>
        <v>6</v>
      </c>
      <c r="AE323" s="86">
        <f t="shared" si="16"/>
        <v>10</v>
      </c>
      <c r="AF323" s="86">
        <f t="shared" si="17"/>
        <v>16</v>
      </c>
      <c r="AG323" s="87" t="s">
        <v>69</v>
      </c>
      <c r="AH323" s="88" t="s">
        <v>69</v>
      </c>
      <c r="AI323" s="86" t="str">
        <f>VLOOKUP(Q323,[5]BD!H$6:K$170,4,0)</f>
        <v>13-10-00-090</v>
      </c>
    </row>
    <row r="324" spans="1:62" s="67" customFormat="1" ht="15" hidden="1" customHeight="1" x14ac:dyDescent="0.25">
      <c r="A324" s="68">
        <v>299</v>
      </c>
      <c r="B324" s="69" t="s">
        <v>770</v>
      </c>
      <c r="C324" s="70" t="s">
        <v>320</v>
      </c>
      <c r="D324" s="71" t="s">
        <v>98</v>
      </c>
      <c r="E324" s="72">
        <v>165</v>
      </c>
      <c r="F324" s="70" t="s">
        <v>164</v>
      </c>
      <c r="G324" s="73" t="s">
        <v>67</v>
      </c>
      <c r="H324" s="74">
        <v>9000000</v>
      </c>
      <c r="I324" s="74">
        <v>9000000</v>
      </c>
      <c r="J324" s="75" t="s">
        <v>68</v>
      </c>
      <c r="K324" s="70" t="s">
        <v>69</v>
      </c>
      <c r="L324" s="76">
        <f t="shared" si="18"/>
        <v>0</v>
      </c>
      <c r="M324" s="77" t="s">
        <v>771</v>
      </c>
      <c r="N324" s="78" t="s">
        <v>100</v>
      </c>
      <c r="O324" s="78" t="s">
        <v>72</v>
      </c>
      <c r="P324" s="79" t="s">
        <v>69</v>
      </c>
      <c r="Q324" s="58" t="s">
        <v>738</v>
      </c>
      <c r="R324" s="81" t="s">
        <v>739</v>
      </c>
      <c r="S324" s="86">
        <v>190201202</v>
      </c>
      <c r="T324" s="81" t="s">
        <v>740</v>
      </c>
      <c r="U324" s="81" t="s">
        <v>521</v>
      </c>
      <c r="V324" s="82" t="s">
        <v>741</v>
      </c>
      <c r="W324" s="78">
        <v>6046051555</v>
      </c>
      <c r="X324" s="83" t="s">
        <v>77</v>
      </c>
      <c r="Y324" s="70" t="s">
        <v>81</v>
      </c>
      <c r="Z324" s="95">
        <v>45477</v>
      </c>
      <c r="AA324" s="95">
        <v>45485</v>
      </c>
      <c r="AB324" s="95">
        <v>45499</v>
      </c>
      <c r="AC324" s="95">
        <v>45502</v>
      </c>
      <c r="AD324" s="86">
        <f t="shared" si="16"/>
        <v>8</v>
      </c>
      <c r="AE324" s="86">
        <f t="shared" si="16"/>
        <v>14</v>
      </c>
      <c r="AF324" s="86">
        <f t="shared" si="17"/>
        <v>22</v>
      </c>
      <c r="AG324" s="87" t="s">
        <v>69</v>
      </c>
      <c r="AH324" s="88" t="s">
        <v>69</v>
      </c>
      <c r="AI324" s="86" t="str">
        <f>VLOOKUP(Q324,[5]BD!H$6:K$170,4,0)</f>
        <v>13-10-00-090</v>
      </c>
    </row>
    <row r="325" spans="1:62" s="67" customFormat="1" ht="15" hidden="1" customHeight="1" x14ac:dyDescent="0.25">
      <c r="A325" s="68">
        <v>300</v>
      </c>
      <c r="B325" s="69" t="s">
        <v>772</v>
      </c>
      <c r="C325" s="70" t="s">
        <v>765</v>
      </c>
      <c r="D325" s="71" t="s">
        <v>241</v>
      </c>
      <c r="E325" s="72">
        <v>240</v>
      </c>
      <c r="F325" s="70" t="s">
        <v>164</v>
      </c>
      <c r="G325" s="73" t="s">
        <v>67</v>
      </c>
      <c r="H325" s="74">
        <v>9000000</v>
      </c>
      <c r="I325" s="74">
        <v>9000000</v>
      </c>
      <c r="J325" s="75" t="s">
        <v>68</v>
      </c>
      <c r="K325" s="70" t="s">
        <v>69</v>
      </c>
      <c r="L325" s="76">
        <f t="shared" si="18"/>
        <v>0</v>
      </c>
      <c r="M325" s="77" t="s">
        <v>773</v>
      </c>
      <c r="N325" s="78" t="s">
        <v>100</v>
      </c>
      <c r="O325" s="78" t="s">
        <v>72</v>
      </c>
      <c r="P325" s="79" t="s">
        <v>69</v>
      </c>
      <c r="Q325" s="58" t="s">
        <v>738</v>
      </c>
      <c r="R325" s="81" t="s">
        <v>739</v>
      </c>
      <c r="S325" s="86">
        <v>190201202</v>
      </c>
      <c r="T325" s="81" t="s">
        <v>740</v>
      </c>
      <c r="U325" s="81" t="s">
        <v>521</v>
      </c>
      <c r="V325" s="82" t="s">
        <v>741</v>
      </c>
      <c r="W325" s="78">
        <v>6046051555</v>
      </c>
      <c r="X325" s="83" t="s">
        <v>77</v>
      </c>
      <c r="Y325" s="70" t="s">
        <v>83</v>
      </c>
      <c r="Z325" s="95">
        <v>45421</v>
      </c>
      <c r="AA325" s="95">
        <v>45427</v>
      </c>
      <c r="AB325" s="95">
        <v>45442</v>
      </c>
      <c r="AC325" s="95">
        <v>45443</v>
      </c>
      <c r="AD325" s="86">
        <f t="shared" si="16"/>
        <v>6</v>
      </c>
      <c r="AE325" s="86">
        <f t="shared" si="16"/>
        <v>15</v>
      </c>
      <c r="AF325" s="86">
        <f t="shared" si="17"/>
        <v>21</v>
      </c>
      <c r="AG325" s="87" t="s">
        <v>69</v>
      </c>
      <c r="AH325" s="88" t="s">
        <v>69</v>
      </c>
      <c r="AI325" s="86" t="str">
        <f>VLOOKUP(Q325,[5]BD!H$6:K$170,4,0)</f>
        <v>13-10-00-090</v>
      </c>
    </row>
    <row r="326" spans="1:62" s="67" customFormat="1" ht="15" hidden="1" customHeight="1" x14ac:dyDescent="0.25">
      <c r="A326" s="68">
        <v>301</v>
      </c>
      <c r="B326" s="129">
        <v>41111517</v>
      </c>
      <c r="C326" s="130" t="s">
        <v>774</v>
      </c>
      <c r="D326" s="71" t="s">
        <v>241</v>
      </c>
      <c r="E326" s="72">
        <v>90</v>
      </c>
      <c r="F326" s="70" t="s">
        <v>164</v>
      </c>
      <c r="G326" s="73" t="s">
        <v>67</v>
      </c>
      <c r="H326" s="74">
        <v>45000000</v>
      </c>
      <c r="I326" s="74">
        <v>45000000</v>
      </c>
      <c r="J326" s="75" t="s">
        <v>68</v>
      </c>
      <c r="K326" s="70" t="s">
        <v>69</v>
      </c>
      <c r="L326" s="76">
        <f t="shared" si="18"/>
        <v>0</v>
      </c>
      <c r="M326" s="77" t="s">
        <v>775</v>
      </c>
      <c r="N326" s="78" t="s">
        <v>154</v>
      </c>
      <c r="O326" s="78" t="s">
        <v>72</v>
      </c>
      <c r="P326" s="79" t="s">
        <v>69</v>
      </c>
      <c r="Q326" s="58" t="s">
        <v>738</v>
      </c>
      <c r="R326" s="81" t="s">
        <v>739</v>
      </c>
      <c r="S326" s="86">
        <v>190201202</v>
      </c>
      <c r="T326" s="81" t="s">
        <v>740</v>
      </c>
      <c r="U326" s="81" t="s">
        <v>521</v>
      </c>
      <c r="V326" s="82" t="s">
        <v>741</v>
      </c>
      <c r="W326" s="78">
        <v>6046051555</v>
      </c>
      <c r="X326" s="83" t="s">
        <v>77</v>
      </c>
      <c r="Y326" s="70" t="s">
        <v>83</v>
      </c>
      <c r="Z326" s="95">
        <v>45421</v>
      </c>
      <c r="AA326" s="95">
        <v>45427</v>
      </c>
      <c r="AB326" s="95">
        <v>45442</v>
      </c>
      <c r="AC326" s="95">
        <v>45443</v>
      </c>
      <c r="AD326" s="86">
        <f t="shared" ref="AD326:AE389" si="19">+AA326-Z326</f>
        <v>6</v>
      </c>
      <c r="AE326" s="86">
        <f t="shared" si="19"/>
        <v>15</v>
      </c>
      <c r="AF326" s="86">
        <f t="shared" si="17"/>
        <v>21</v>
      </c>
      <c r="AG326" s="87" t="s">
        <v>69</v>
      </c>
      <c r="AH326" s="88" t="s">
        <v>69</v>
      </c>
      <c r="AI326" s="86" t="str">
        <f>VLOOKUP(Q326,[5]BD!H$6:K$170,4,0)</f>
        <v>13-10-00-090</v>
      </c>
    </row>
    <row r="327" spans="1:62" s="67" customFormat="1" ht="15" hidden="1" customHeight="1" x14ac:dyDescent="0.25">
      <c r="A327" s="68">
        <v>302</v>
      </c>
      <c r="B327" s="69">
        <v>80131500</v>
      </c>
      <c r="C327" s="70" t="s">
        <v>166</v>
      </c>
      <c r="D327" s="71" t="s">
        <v>65</v>
      </c>
      <c r="E327" s="72">
        <v>365</v>
      </c>
      <c r="F327" s="70" t="s">
        <v>66</v>
      </c>
      <c r="G327" s="73" t="s">
        <v>67</v>
      </c>
      <c r="H327" s="74">
        <v>57500000</v>
      </c>
      <c r="I327" s="74">
        <v>57500000</v>
      </c>
      <c r="J327" s="75" t="s">
        <v>68</v>
      </c>
      <c r="K327" s="70" t="s">
        <v>69</v>
      </c>
      <c r="L327" s="76">
        <f t="shared" si="18"/>
        <v>0</v>
      </c>
      <c r="M327" s="131" t="s">
        <v>776</v>
      </c>
      <c r="N327" s="132" t="s">
        <v>169</v>
      </c>
      <c r="O327" s="132" t="s">
        <v>72</v>
      </c>
      <c r="P327" s="79" t="s">
        <v>69</v>
      </c>
      <c r="Q327" s="116" t="s">
        <v>777</v>
      </c>
      <c r="R327" s="96" t="s">
        <v>778</v>
      </c>
      <c r="S327" s="133">
        <v>134201202</v>
      </c>
      <c r="T327" s="96" t="s">
        <v>779</v>
      </c>
      <c r="U327" s="96" t="s">
        <v>521</v>
      </c>
      <c r="V327" s="134" t="s">
        <v>780</v>
      </c>
      <c r="W327" s="96" t="s">
        <v>781</v>
      </c>
      <c r="X327" s="83" t="s">
        <v>77</v>
      </c>
      <c r="Y327" s="70" t="s">
        <v>83</v>
      </c>
      <c r="Z327" s="95">
        <v>45291</v>
      </c>
      <c r="AA327" s="95">
        <v>45306</v>
      </c>
      <c r="AB327" s="95">
        <v>45313</v>
      </c>
      <c r="AC327" s="95">
        <v>45319</v>
      </c>
      <c r="AD327" s="86">
        <f t="shared" si="19"/>
        <v>15</v>
      </c>
      <c r="AE327" s="86">
        <f t="shared" si="19"/>
        <v>7</v>
      </c>
      <c r="AF327" s="86">
        <f t="shared" si="17"/>
        <v>22</v>
      </c>
      <c r="AG327" s="87" t="s">
        <v>69</v>
      </c>
      <c r="AH327" s="88" t="s">
        <v>69</v>
      </c>
      <c r="AI327" s="86" t="str">
        <f>VLOOKUP(Q327,[5]BD!H$6:K$170,4,0)</f>
        <v>13-10-00-034</v>
      </c>
    </row>
    <row r="328" spans="1:62" s="135" customFormat="1" ht="15" hidden="1" customHeight="1" x14ac:dyDescent="0.25">
      <c r="A328" s="68">
        <v>303</v>
      </c>
      <c r="B328" s="69">
        <v>39121700</v>
      </c>
      <c r="C328" s="70" t="s">
        <v>558</v>
      </c>
      <c r="D328" s="71" t="s">
        <v>156</v>
      </c>
      <c r="E328" s="72">
        <v>208</v>
      </c>
      <c r="F328" s="70" t="s">
        <v>164</v>
      </c>
      <c r="G328" s="73" t="s">
        <v>67</v>
      </c>
      <c r="H328" s="74">
        <v>10000000</v>
      </c>
      <c r="I328" s="74">
        <v>10000000</v>
      </c>
      <c r="J328" s="75" t="s">
        <v>68</v>
      </c>
      <c r="K328" s="70" t="s">
        <v>69</v>
      </c>
      <c r="L328" s="76">
        <f t="shared" si="18"/>
        <v>0</v>
      </c>
      <c r="M328" s="131" t="s">
        <v>782</v>
      </c>
      <c r="N328" s="132" t="s">
        <v>313</v>
      </c>
      <c r="O328" s="132" t="s">
        <v>72</v>
      </c>
      <c r="P328" s="79" t="s">
        <v>69</v>
      </c>
      <c r="Q328" s="116" t="s">
        <v>777</v>
      </c>
      <c r="R328" s="96" t="s">
        <v>778</v>
      </c>
      <c r="S328" s="133">
        <v>134201202</v>
      </c>
      <c r="T328" s="96" t="s">
        <v>779</v>
      </c>
      <c r="U328" s="96" t="s">
        <v>521</v>
      </c>
      <c r="V328" s="134" t="s">
        <v>780</v>
      </c>
      <c r="W328" s="96" t="s">
        <v>781</v>
      </c>
      <c r="X328" s="83" t="s">
        <v>77</v>
      </c>
      <c r="Y328" s="70" t="s">
        <v>78</v>
      </c>
      <c r="Z328" s="95">
        <v>45324</v>
      </c>
      <c r="AA328" s="95">
        <v>45354</v>
      </c>
      <c r="AB328" s="95">
        <v>45369</v>
      </c>
      <c r="AC328" s="95">
        <v>45375</v>
      </c>
      <c r="AD328" s="86">
        <f t="shared" si="19"/>
        <v>30</v>
      </c>
      <c r="AE328" s="86">
        <f t="shared" si="19"/>
        <v>15</v>
      </c>
      <c r="AF328" s="86">
        <f t="shared" si="17"/>
        <v>45</v>
      </c>
      <c r="AG328" s="87" t="s">
        <v>69</v>
      </c>
      <c r="AH328" s="88" t="s">
        <v>69</v>
      </c>
      <c r="AI328" s="86" t="str">
        <f>VLOOKUP(Q328,[5]BD!H$6:K$170,4,0)</f>
        <v>13-10-00-034</v>
      </c>
      <c r="AJ328" s="67"/>
      <c r="AK328" s="67"/>
      <c r="AL328" s="67"/>
      <c r="AM328" s="67"/>
      <c r="AN328" s="67"/>
      <c r="AO328" s="67"/>
      <c r="AP328" s="67"/>
      <c r="AQ328" s="67"/>
      <c r="AR328" s="67"/>
      <c r="AS328" s="67"/>
      <c r="AT328" s="67"/>
      <c r="AU328" s="67"/>
      <c r="AV328" s="67"/>
      <c r="AW328" s="67"/>
      <c r="AX328" s="67"/>
    </row>
    <row r="329" spans="1:62" s="67" customFormat="1" ht="15" hidden="1" customHeight="1" x14ac:dyDescent="0.25">
      <c r="A329" s="68">
        <v>304</v>
      </c>
      <c r="B329" s="69">
        <v>78181500</v>
      </c>
      <c r="C329" s="70" t="s">
        <v>623</v>
      </c>
      <c r="D329" s="71" t="s">
        <v>156</v>
      </c>
      <c r="E329" s="72">
        <v>204</v>
      </c>
      <c r="F329" s="70" t="s">
        <v>164</v>
      </c>
      <c r="G329" s="73" t="s">
        <v>67</v>
      </c>
      <c r="H329" s="74">
        <v>20000000</v>
      </c>
      <c r="I329" s="74">
        <v>20000000</v>
      </c>
      <c r="J329" s="75" t="s">
        <v>68</v>
      </c>
      <c r="K329" s="70" t="s">
        <v>69</v>
      </c>
      <c r="L329" s="76">
        <f t="shared" si="18"/>
        <v>0</v>
      </c>
      <c r="M329" s="131" t="s">
        <v>783</v>
      </c>
      <c r="N329" s="132" t="s">
        <v>100</v>
      </c>
      <c r="O329" s="132" t="s">
        <v>72</v>
      </c>
      <c r="P329" s="79" t="s">
        <v>69</v>
      </c>
      <c r="Q329" s="116" t="s">
        <v>777</v>
      </c>
      <c r="R329" s="96" t="s">
        <v>778</v>
      </c>
      <c r="S329" s="133">
        <v>134201202</v>
      </c>
      <c r="T329" s="96" t="s">
        <v>779</v>
      </c>
      <c r="U329" s="96" t="s">
        <v>521</v>
      </c>
      <c r="V329" s="134" t="s">
        <v>780</v>
      </c>
      <c r="W329" s="96" t="s">
        <v>781</v>
      </c>
      <c r="X329" s="83" t="s">
        <v>77</v>
      </c>
      <c r="Y329" s="70" t="s">
        <v>78</v>
      </c>
      <c r="Z329" s="95">
        <v>45324</v>
      </c>
      <c r="AA329" s="95">
        <v>45354</v>
      </c>
      <c r="AB329" s="95">
        <v>45369</v>
      </c>
      <c r="AC329" s="95">
        <v>45379</v>
      </c>
      <c r="AD329" s="86">
        <f t="shared" si="19"/>
        <v>30</v>
      </c>
      <c r="AE329" s="86">
        <f t="shared" si="19"/>
        <v>15</v>
      </c>
      <c r="AF329" s="86">
        <f t="shared" si="17"/>
        <v>45</v>
      </c>
      <c r="AG329" s="87" t="s">
        <v>69</v>
      </c>
      <c r="AH329" s="88" t="s">
        <v>69</v>
      </c>
      <c r="AI329" s="86" t="str">
        <f>VLOOKUP(Q329,[5]BD!H$6:K$170,4,0)</f>
        <v>13-10-00-034</v>
      </c>
    </row>
    <row r="330" spans="1:62" s="67" customFormat="1" ht="15" hidden="1" customHeight="1" x14ac:dyDescent="0.25">
      <c r="A330" s="68">
        <v>305</v>
      </c>
      <c r="B330" s="69">
        <v>15101500</v>
      </c>
      <c r="C330" s="70" t="s">
        <v>602</v>
      </c>
      <c r="D330" s="71" t="s">
        <v>65</v>
      </c>
      <c r="E330" s="72">
        <v>286</v>
      </c>
      <c r="F330" s="70" t="s">
        <v>164</v>
      </c>
      <c r="G330" s="73" t="s">
        <v>67</v>
      </c>
      <c r="H330" s="74">
        <v>15000000</v>
      </c>
      <c r="I330" s="74">
        <v>15000000</v>
      </c>
      <c r="J330" s="75" t="s">
        <v>68</v>
      </c>
      <c r="K330" s="70" t="s">
        <v>69</v>
      </c>
      <c r="L330" s="76">
        <f t="shared" si="18"/>
        <v>0</v>
      </c>
      <c r="M330" s="131" t="s">
        <v>784</v>
      </c>
      <c r="N330" s="132" t="s">
        <v>313</v>
      </c>
      <c r="O330" s="132" t="s">
        <v>72</v>
      </c>
      <c r="P330" s="79" t="s">
        <v>69</v>
      </c>
      <c r="Q330" s="116" t="s">
        <v>777</v>
      </c>
      <c r="R330" s="96" t="s">
        <v>778</v>
      </c>
      <c r="S330" s="133">
        <v>134201202</v>
      </c>
      <c r="T330" s="96" t="s">
        <v>779</v>
      </c>
      <c r="U330" s="96" t="s">
        <v>521</v>
      </c>
      <c r="V330" s="134" t="s">
        <v>780</v>
      </c>
      <c r="W330" s="96" t="s">
        <v>781</v>
      </c>
      <c r="X330" s="83" t="s">
        <v>77</v>
      </c>
      <c r="Y330" s="70" t="s">
        <v>283</v>
      </c>
      <c r="Z330" s="95">
        <v>45291</v>
      </c>
      <c r="AA330" s="95">
        <v>45320</v>
      </c>
      <c r="AB330" s="95">
        <v>45333</v>
      </c>
      <c r="AC330" s="95">
        <v>45319</v>
      </c>
      <c r="AD330" s="86">
        <f t="shared" si="19"/>
        <v>29</v>
      </c>
      <c r="AE330" s="86">
        <f t="shared" si="19"/>
        <v>13</v>
      </c>
      <c r="AF330" s="86">
        <f t="shared" si="17"/>
        <v>42</v>
      </c>
      <c r="AG330" s="87" t="s">
        <v>69</v>
      </c>
      <c r="AH330" s="88" t="s">
        <v>69</v>
      </c>
      <c r="AI330" s="86" t="str">
        <f>VLOOKUP(Q330,[5]BD!H$6:K$170,4,0)</f>
        <v>13-10-00-034</v>
      </c>
    </row>
    <row r="331" spans="1:62" s="135" customFormat="1" ht="15" hidden="1" customHeight="1" x14ac:dyDescent="0.25">
      <c r="A331" s="68">
        <v>306</v>
      </c>
      <c r="B331" s="69">
        <v>70171700</v>
      </c>
      <c r="C331" s="70" t="s">
        <v>665</v>
      </c>
      <c r="D331" s="71" t="s">
        <v>156</v>
      </c>
      <c r="E331" s="72">
        <v>210</v>
      </c>
      <c r="F331" s="70" t="s">
        <v>164</v>
      </c>
      <c r="G331" s="73" t="s">
        <v>67</v>
      </c>
      <c r="H331" s="74">
        <v>10000000</v>
      </c>
      <c r="I331" s="74">
        <v>10000000</v>
      </c>
      <c r="J331" s="75" t="s">
        <v>68</v>
      </c>
      <c r="K331" s="70" t="s">
        <v>69</v>
      </c>
      <c r="L331" s="76">
        <f t="shared" si="18"/>
        <v>0</v>
      </c>
      <c r="M331" s="131" t="s">
        <v>785</v>
      </c>
      <c r="N331" s="132" t="s">
        <v>100</v>
      </c>
      <c r="O331" s="132" t="s">
        <v>72</v>
      </c>
      <c r="P331" s="79" t="s">
        <v>69</v>
      </c>
      <c r="Q331" s="116" t="s">
        <v>777</v>
      </c>
      <c r="R331" s="96" t="s">
        <v>778</v>
      </c>
      <c r="S331" s="133">
        <v>134201202</v>
      </c>
      <c r="T331" s="96" t="s">
        <v>779</v>
      </c>
      <c r="U331" s="96" t="s">
        <v>521</v>
      </c>
      <c r="V331" s="134" t="s">
        <v>780</v>
      </c>
      <c r="W331" s="96" t="s">
        <v>781</v>
      </c>
      <c r="X331" s="83" t="s">
        <v>77</v>
      </c>
      <c r="Y331" s="70" t="s">
        <v>197</v>
      </c>
      <c r="Z331" s="95">
        <v>45369</v>
      </c>
      <c r="AA331" s="95">
        <v>45378</v>
      </c>
      <c r="AB331" s="95">
        <v>45394</v>
      </c>
      <c r="AC331" s="95">
        <v>45400</v>
      </c>
      <c r="AD331" s="86">
        <f t="shared" si="19"/>
        <v>9</v>
      </c>
      <c r="AE331" s="86">
        <f t="shared" si="19"/>
        <v>16</v>
      </c>
      <c r="AF331" s="86">
        <f t="shared" si="17"/>
        <v>25</v>
      </c>
      <c r="AG331" s="87" t="s">
        <v>69</v>
      </c>
      <c r="AH331" s="88" t="s">
        <v>69</v>
      </c>
      <c r="AI331" s="86" t="str">
        <f>VLOOKUP(Q331,[5]BD!H$6:K$170,4,0)</f>
        <v>13-10-00-034</v>
      </c>
      <c r="AJ331" s="136"/>
      <c r="AK331" s="136"/>
      <c r="AL331" s="136"/>
      <c r="AM331" s="136"/>
      <c r="AN331" s="136"/>
      <c r="AO331" s="136"/>
      <c r="AP331" s="136"/>
      <c r="AQ331" s="136"/>
      <c r="AR331" s="136"/>
      <c r="AS331" s="136"/>
      <c r="AT331" s="136"/>
      <c r="AU331" s="136"/>
      <c r="AV331" s="136"/>
      <c r="AW331" s="136"/>
      <c r="AX331" s="136"/>
      <c r="AY331" s="136"/>
      <c r="AZ331" s="136"/>
      <c r="BA331" s="136"/>
      <c r="BB331" s="136"/>
      <c r="BC331" s="136"/>
      <c r="BD331" s="136"/>
      <c r="BE331" s="136"/>
      <c r="BF331" s="136"/>
      <c r="BG331" s="136"/>
      <c r="BH331" s="136"/>
      <c r="BI331" s="136"/>
      <c r="BJ331" s="136"/>
    </row>
    <row r="332" spans="1:62" s="67" customFormat="1" ht="15" hidden="1" customHeight="1" x14ac:dyDescent="0.25">
      <c r="A332" s="68">
        <v>307</v>
      </c>
      <c r="B332" s="69">
        <v>72154000</v>
      </c>
      <c r="C332" s="70" t="s">
        <v>786</v>
      </c>
      <c r="D332" s="71" t="s">
        <v>156</v>
      </c>
      <c r="E332" s="72">
        <v>180</v>
      </c>
      <c r="F332" s="70" t="s">
        <v>164</v>
      </c>
      <c r="G332" s="73" t="s">
        <v>67</v>
      </c>
      <c r="H332" s="74">
        <v>8000000</v>
      </c>
      <c r="I332" s="74">
        <v>8000000</v>
      </c>
      <c r="J332" s="75" t="s">
        <v>68</v>
      </c>
      <c r="K332" s="70" t="s">
        <v>69</v>
      </c>
      <c r="L332" s="76">
        <f t="shared" si="18"/>
        <v>0</v>
      </c>
      <c r="M332" s="131" t="s">
        <v>787</v>
      </c>
      <c r="N332" s="132" t="s">
        <v>100</v>
      </c>
      <c r="O332" s="132" t="s">
        <v>72</v>
      </c>
      <c r="P332" s="79" t="s">
        <v>69</v>
      </c>
      <c r="Q332" s="116" t="s">
        <v>777</v>
      </c>
      <c r="R332" s="96" t="s">
        <v>778</v>
      </c>
      <c r="S332" s="133">
        <v>134201202</v>
      </c>
      <c r="T332" s="96" t="s">
        <v>779</v>
      </c>
      <c r="U332" s="96" t="s">
        <v>521</v>
      </c>
      <c r="V332" s="134" t="s">
        <v>780</v>
      </c>
      <c r="W332" s="96" t="s">
        <v>781</v>
      </c>
      <c r="X332" s="83" t="s">
        <v>77</v>
      </c>
      <c r="Y332" s="70" t="s">
        <v>83</v>
      </c>
      <c r="Z332" s="95">
        <v>45338</v>
      </c>
      <c r="AA332" s="95">
        <v>45369</v>
      </c>
      <c r="AB332" s="95">
        <v>45378</v>
      </c>
      <c r="AC332" s="95">
        <v>45417</v>
      </c>
      <c r="AD332" s="86">
        <f t="shared" si="19"/>
        <v>31</v>
      </c>
      <c r="AE332" s="86">
        <f t="shared" si="19"/>
        <v>9</v>
      </c>
      <c r="AF332" s="86">
        <f t="shared" si="17"/>
        <v>40</v>
      </c>
      <c r="AG332" s="87" t="s">
        <v>69</v>
      </c>
      <c r="AH332" s="88" t="s">
        <v>69</v>
      </c>
      <c r="AI332" s="86" t="str">
        <f>VLOOKUP(Q332,[5]BD!H$6:K$170,4,0)</f>
        <v>13-10-00-034</v>
      </c>
      <c r="AJ332" s="136"/>
      <c r="AK332" s="136"/>
      <c r="AL332" s="136"/>
      <c r="AM332" s="136"/>
      <c r="AN332" s="136"/>
      <c r="AO332" s="136"/>
      <c r="AP332" s="136"/>
      <c r="AQ332" s="136"/>
      <c r="AR332" s="136"/>
      <c r="AS332" s="136"/>
      <c r="AT332" s="136"/>
      <c r="AU332" s="136"/>
      <c r="AV332" s="136"/>
      <c r="AW332" s="136"/>
      <c r="AX332" s="136"/>
      <c r="AY332" s="136"/>
      <c r="AZ332" s="136"/>
      <c r="BA332" s="136"/>
      <c r="BB332" s="136"/>
      <c r="BC332" s="136"/>
      <c r="BD332" s="136"/>
      <c r="BE332" s="136"/>
      <c r="BF332" s="136"/>
      <c r="BG332" s="136"/>
      <c r="BH332" s="136"/>
      <c r="BI332" s="136"/>
      <c r="BJ332" s="136"/>
    </row>
    <row r="333" spans="1:62" s="67" customFormat="1" ht="15" hidden="1" customHeight="1" x14ac:dyDescent="0.25">
      <c r="A333" s="68">
        <v>308</v>
      </c>
      <c r="B333" s="69">
        <v>80141607</v>
      </c>
      <c r="C333" s="70" t="s">
        <v>788</v>
      </c>
      <c r="D333" s="71" t="s">
        <v>167</v>
      </c>
      <c r="E333" s="72">
        <v>210</v>
      </c>
      <c r="F333" s="70" t="s">
        <v>164</v>
      </c>
      <c r="G333" s="73" t="s">
        <v>67</v>
      </c>
      <c r="H333" s="74">
        <v>3000000</v>
      </c>
      <c r="I333" s="74">
        <v>3000000</v>
      </c>
      <c r="J333" s="75" t="s">
        <v>68</v>
      </c>
      <c r="K333" s="70" t="s">
        <v>69</v>
      </c>
      <c r="L333" s="76">
        <f t="shared" si="18"/>
        <v>0</v>
      </c>
      <c r="M333" s="131" t="s">
        <v>789</v>
      </c>
      <c r="N333" s="132" t="s">
        <v>100</v>
      </c>
      <c r="O333" s="132" t="s">
        <v>72</v>
      </c>
      <c r="P333" s="79" t="s">
        <v>69</v>
      </c>
      <c r="Q333" s="116" t="s">
        <v>777</v>
      </c>
      <c r="R333" s="96" t="s">
        <v>778</v>
      </c>
      <c r="S333" s="133">
        <v>134201202</v>
      </c>
      <c r="T333" s="96" t="s">
        <v>779</v>
      </c>
      <c r="U333" s="96" t="s">
        <v>521</v>
      </c>
      <c r="V333" s="134" t="s">
        <v>780</v>
      </c>
      <c r="W333" s="96" t="s">
        <v>790</v>
      </c>
      <c r="X333" s="83" t="s">
        <v>77</v>
      </c>
      <c r="Y333" s="70" t="s">
        <v>197</v>
      </c>
      <c r="Z333" s="95">
        <v>45397</v>
      </c>
      <c r="AA333" s="95">
        <v>45405</v>
      </c>
      <c r="AB333" s="95">
        <v>45414</v>
      </c>
      <c r="AC333" s="95">
        <v>45420</v>
      </c>
      <c r="AD333" s="86">
        <f t="shared" si="19"/>
        <v>8</v>
      </c>
      <c r="AE333" s="86">
        <f t="shared" si="19"/>
        <v>9</v>
      </c>
      <c r="AF333" s="86">
        <f t="shared" si="17"/>
        <v>17</v>
      </c>
      <c r="AG333" s="87" t="s">
        <v>69</v>
      </c>
      <c r="AH333" s="88" t="s">
        <v>69</v>
      </c>
      <c r="AI333" s="86" t="str">
        <f>VLOOKUP(Q333,[5]BD!H$6:K$170,4,0)</f>
        <v>13-10-00-034</v>
      </c>
      <c r="AJ333" s="136"/>
      <c r="AK333" s="136"/>
      <c r="AL333" s="136"/>
      <c r="AM333" s="136"/>
      <c r="AN333" s="136"/>
      <c r="AO333" s="136"/>
      <c r="AP333" s="136"/>
      <c r="AQ333" s="136"/>
      <c r="AR333" s="136"/>
      <c r="AS333" s="136"/>
      <c r="AT333" s="136"/>
      <c r="AU333" s="136"/>
      <c r="AV333" s="136"/>
      <c r="AW333" s="136"/>
      <c r="AX333" s="136"/>
      <c r="AY333" s="136"/>
      <c r="AZ333" s="136"/>
      <c r="BA333" s="136"/>
      <c r="BB333" s="136"/>
      <c r="BC333" s="136"/>
      <c r="BD333" s="136"/>
      <c r="BE333" s="136"/>
      <c r="BF333" s="136"/>
      <c r="BG333" s="136"/>
      <c r="BH333" s="136"/>
      <c r="BI333" s="136"/>
      <c r="BJ333" s="136"/>
    </row>
    <row r="334" spans="1:62" s="67" customFormat="1" ht="15" hidden="1" customHeight="1" x14ac:dyDescent="0.25">
      <c r="A334" s="68">
        <v>309</v>
      </c>
      <c r="B334" s="137">
        <v>56111701</v>
      </c>
      <c r="C334" s="137" t="s">
        <v>791</v>
      </c>
      <c r="D334" s="71" t="s">
        <v>156</v>
      </c>
      <c r="E334" s="72">
        <v>210</v>
      </c>
      <c r="F334" s="70" t="s">
        <v>164</v>
      </c>
      <c r="G334" s="73" t="s">
        <v>67</v>
      </c>
      <c r="H334" s="74">
        <v>30000000</v>
      </c>
      <c r="I334" s="74">
        <v>30000000</v>
      </c>
      <c r="J334" s="75" t="s">
        <v>68</v>
      </c>
      <c r="K334" s="70" t="s">
        <v>69</v>
      </c>
      <c r="L334" s="76">
        <f t="shared" si="18"/>
        <v>0</v>
      </c>
      <c r="M334" s="131" t="s">
        <v>792</v>
      </c>
      <c r="N334" s="132" t="s">
        <v>154</v>
      </c>
      <c r="O334" s="132" t="s">
        <v>72</v>
      </c>
      <c r="P334" s="79" t="s">
        <v>69</v>
      </c>
      <c r="Q334" s="116" t="s">
        <v>777</v>
      </c>
      <c r="R334" s="96" t="s">
        <v>778</v>
      </c>
      <c r="S334" s="133">
        <v>134201202</v>
      </c>
      <c r="T334" s="96" t="s">
        <v>779</v>
      </c>
      <c r="U334" s="96" t="s">
        <v>521</v>
      </c>
      <c r="V334" s="134" t="s">
        <v>780</v>
      </c>
      <c r="W334" s="96" t="s">
        <v>790</v>
      </c>
      <c r="X334" s="83" t="s">
        <v>77</v>
      </c>
      <c r="Y334" s="70" t="s">
        <v>81</v>
      </c>
      <c r="Z334" s="95">
        <v>45355</v>
      </c>
      <c r="AA334" s="95">
        <v>45366</v>
      </c>
      <c r="AB334" s="95">
        <v>45371</v>
      </c>
      <c r="AC334" s="95">
        <v>45376</v>
      </c>
      <c r="AD334" s="86">
        <f t="shared" si="19"/>
        <v>11</v>
      </c>
      <c r="AE334" s="86">
        <f t="shared" si="19"/>
        <v>5</v>
      </c>
      <c r="AF334" s="86">
        <f t="shared" si="17"/>
        <v>16</v>
      </c>
      <c r="AG334" s="87" t="s">
        <v>69</v>
      </c>
      <c r="AH334" s="88" t="s">
        <v>69</v>
      </c>
      <c r="AI334" s="86" t="str">
        <f>VLOOKUP(Q334,[5]BD!H$6:K$170,4,0)</f>
        <v>13-10-00-034</v>
      </c>
    </row>
    <row r="335" spans="1:62" s="67" customFormat="1" ht="15" hidden="1" customHeight="1" x14ac:dyDescent="0.25">
      <c r="A335" s="68">
        <v>310</v>
      </c>
      <c r="B335" s="69">
        <v>80131500</v>
      </c>
      <c r="C335" s="81" t="s">
        <v>166</v>
      </c>
      <c r="D335" s="71" t="s">
        <v>65</v>
      </c>
      <c r="E335" s="72">
        <v>341</v>
      </c>
      <c r="F335" s="70" t="s">
        <v>66</v>
      </c>
      <c r="G335" s="73" t="s">
        <v>67</v>
      </c>
      <c r="H335" s="74">
        <v>53000000</v>
      </c>
      <c r="I335" s="74">
        <v>53000000</v>
      </c>
      <c r="J335" s="75" t="s">
        <v>68</v>
      </c>
      <c r="K335" s="70" t="s">
        <v>69</v>
      </c>
      <c r="L335" s="76">
        <f t="shared" si="18"/>
        <v>0</v>
      </c>
      <c r="M335" s="79" t="s">
        <v>793</v>
      </c>
      <c r="N335" s="70" t="s">
        <v>169</v>
      </c>
      <c r="O335" s="70" t="s">
        <v>72</v>
      </c>
      <c r="P335" s="79" t="s">
        <v>69</v>
      </c>
      <c r="Q335" s="58" t="s">
        <v>794</v>
      </c>
      <c r="R335" s="99" t="s">
        <v>795</v>
      </c>
      <c r="S335" s="73">
        <v>101202201</v>
      </c>
      <c r="T335" s="79" t="s">
        <v>796</v>
      </c>
      <c r="U335" s="138" t="s">
        <v>692</v>
      </c>
      <c r="V335" s="100" t="s">
        <v>797</v>
      </c>
      <c r="W335" s="99">
        <v>6067357376</v>
      </c>
      <c r="X335" s="83" t="s">
        <v>77</v>
      </c>
      <c r="Y335" s="70" t="s">
        <v>78</v>
      </c>
      <c r="Z335" s="95">
        <v>45270</v>
      </c>
      <c r="AA335" s="95">
        <v>45293</v>
      </c>
      <c r="AB335" s="95">
        <v>45300</v>
      </c>
      <c r="AC335" s="95">
        <v>45300</v>
      </c>
      <c r="AD335" s="86">
        <f t="shared" si="19"/>
        <v>23</v>
      </c>
      <c r="AE335" s="86">
        <f t="shared" si="19"/>
        <v>7</v>
      </c>
      <c r="AF335" s="86">
        <f t="shared" ref="AF335:AF405" si="20">+AD335+AE335</f>
        <v>30</v>
      </c>
      <c r="AG335" s="87" t="s">
        <v>69</v>
      </c>
      <c r="AH335" s="88" t="s">
        <v>69</v>
      </c>
      <c r="AI335" s="86" t="str">
        <f>VLOOKUP(Q335,[5]BD!H$6:K$170,4,0)</f>
        <v>13-10-00-001</v>
      </c>
    </row>
    <row r="336" spans="1:62" s="67" customFormat="1" ht="15" hidden="1" customHeight="1" x14ac:dyDescent="0.25">
      <c r="A336" s="68">
        <v>311</v>
      </c>
      <c r="B336" s="69">
        <v>15101500</v>
      </c>
      <c r="C336" s="70" t="s">
        <v>602</v>
      </c>
      <c r="D336" s="71" t="s">
        <v>65</v>
      </c>
      <c r="E336" s="72">
        <v>314</v>
      </c>
      <c r="F336" s="70" t="s">
        <v>164</v>
      </c>
      <c r="G336" s="73" t="s">
        <v>67</v>
      </c>
      <c r="H336" s="74">
        <v>8000000</v>
      </c>
      <c r="I336" s="74">
        <v>8000000</v>
      </c>
      <c r="J336" s="75" t="s">
        <v>68</v>
      </c>
      <c r="K336" s="70" t="s">
        <v>69</v>
      </c>
      <c r="L336" s="76">
        <f t="shared" si="18"/>
        <v>0</v>
      </c>
      <c r="M336" s="79" t="s">
        <v>798</v>
      </c>
      <c r="N336" s="78" t="s">
        <v>313</v>
      </c>
      <c r="O336" s="70" t="s">
        <v>72</v>
      </c>
      <c r="P336" s="79" t="s">
        <v>69</v>
      </c>
      <c r="Q336" s="58" t="s">
        <v>794</v>
      </c>
      <c r="R336" s="99" t="s">
        <v>795</v>
      </c>
      <c r="S336" s="73">
        <v>101202201</v>
      </c>
      <c r="T336" s="79" t="s">
        <v>796</v>
      </c>
      <c r="U336" s="138" t="s">
        <v>692</v>
      </c>
      <c r="V336" s="100" t="s">
        <v>797</v>
      </c>
      <c r="W336" s="99">
        <v>6067357376</v>
      </c>
      <c r="X336" s="83" t="s">
        <v>77</v>
      </c>
      <c r="Y336" s="70" t="s">
        <v>197</v>
      </c>
      <c r="Z336" s="95">
        <v>45294</v>
      </c>
      <c r="AA336" s="95">
        <v>45314</v>
      </c>
      <c r="AB336" s="95">
        <v>45327</v>
      </c>
      <c r="AC336" s="95">
        <v>45327</v>
      </c>
      <c r="AD336" s="86">
        <f t="shared" si="19"/>
        <v>20</v>
      </c>
      <c r="AE336" s="86">
        <f t="shared" si="19"/>
        <v>13</v>
      </c>
      <c r="AF336" s="86">
        <f t="shared" si="20"/>
        <v>33</v>
      </c>
      <c r="AG336" s="87" t="s">
        <v>69</v>
      </c>
      <c r="AH336" s="88" t="s">
        <v>69</v>
      </c>
      <c r="AI336" s="86" t="str">
        <f>VLOOKUP(Q336,[5]BD!H$6:K$170,4,0)</f>
        <v>13-10-00-001</v>
      </c>
    </row>
    <row r="337" spans="1:35" s="67" customFormat="1" ht="15" hidden="1" customHeight="1" x14ac:dyDescent="0.25">
      <c r="A337" s="68">
        <v>312</v>
      </c>
      <c r="B337" s="69">
        <v>72154032</v>
      </c>
      <c r="C337" s="126" t="s">
        <v>767</v>
      </c>
      <c r="D337" s="71" t="s">
        <v>151</v>
      </c>
      <c r="E337" s="72">
        <v>286</v>
      </c>
      <c r="F337" s="70" t="s">
        <v>164</v>
      </c>
      <c r="G337" s="73" t="s">
        <v>67</v>
      </c>
      <c r="H337" s="74">
        <v>17000000</v>
      </c>
      <c r="I337" s="74">
        <v>17000000</v>
      </c>
      <c r="J337" s="75" t="s">
        <v>68</v>
      </c>
      <c r="K337" s="70" t="s">
        <v>69</v>
      </c>
      <c r="L337" s="76">
        <f t="shared" si="18"/>
        <v>0</v>
      </c>
      <c r="M337" s="79" t="s">
        <v>799</v>
      </c>
      <c r="N337" s="78" t="s">
        <v>100</v>
      </c>
      <c r="O337" s="70" t="s">
        <v>72</v>
      </c>
      <c r="P337" s="79" t="s">
        <v>69</v>
      </c>
      <c r="Q337" s="58" t="s">
        <v>794</v>
      </c>
      <c r="R337" s="99" t="s">
        <v>795</v>
      </c>
      <c r="S337" s="73">
        <v>101202201</v>
      </c>
      <c r="T337" s="79" t="s">
        <v>796</v>
      </c>
      <c r="U337" s="138" t="s">
        <v>692</v>
      </c>
      <c r="V337" s="100" t="s">
        <v>797</v>
      </c>
      <c r="W337" s="99">
        <v>6067357376</v>
      </c>
      <c r="X337" s="83" t="s">
        <v>77</v>
      </c>
      <c r="Y337" s="70" t="s">
        <v>83</v>
      </c>
      <c r="Z337" s="95">
        <v>45314</v>
      </c>
      <c r="AA337" s="95">
        <v>45341</v>
      </c>
      <c r="AB337" s="95">
        <v>45355</v>
      </c>
      <c r="AC337" s="95">
        <v>45355</v>
      </c>
      <c r="AD337" s="86">
        <f t="shared" si="19"/>
        <v>27</v>
      </c>
      <c r="AE337" s="86">
        <f t="shared" si="19"/>
        <v>14</v>
      </c>
      <c r="AF337" s="86">
        <f t="shared" si="20"/>
        <v>41</v>
      </c>
      <c r="AG337" s="87" t="s">
        <v>69</v>
      </c>
      <c r="AH337" s="88" t="s">
        <v>69</v>
      </c>
      <c r="AI337" s="86" t="str">
        <f>VLOOKUP(Q337,[5]BD!H$6:K$170,4,0)</f>
        <v>13-10-00-001</v>
      </c>
    </row>
    <row r="338" spans="1:35" s="67" customFormat="1" ht="15" hidden="1" customHeight="1" x14ac:dyDescent="0.25">
      <c r="A338" s="68">
        <v>313</v>
      </c>
      <c r="B338" s="69">
        <v>78181500</v>
      </c>
      <c r="C338" s="70" t="s">
        <v>623</v>
      </c>
      <c r="D338" s="71" t="s">
        <v>156</v>
      </c>
      <c r="E338" s="72">
        <v>270</v>
      </c>
      <c r="F338" s="70" t="s">
        <v>164</v>
      </c>
      <c r="G338" s="73" t="s">
        <v>67</v>
      </c>
      <c r="H338" s="74">
        <v>16000000</v>
      </c>
      <c r="I338" s="74">
        <v>16000000</v>
      </c>
      <c r="J338" s="75" t="s">
        <v>68</v>
      </c>
      <c r="K338" s="70" t="s">
        <v>69</v>
      </c>
      <c r="L338" s="76">
        <f t="shared" si="18"/>
        <v>0</v>
      </c>
      <c r="M338" s="79" t="s">
        <v>800</v>
      </c>
      <c r="N338" s="78" t="s">
        <v>100</v>
      </c>
      <c r="O338" s="70" t="s">
        <v>72</v>
      </c>
      <c r="P338" s="79" t="s">
        <v>69</v>
      </c>
      <c r="Q338" s="58" t="s">
        <v>794</v>
      </c>
      <c r="R338" s="99" t="s">
        <v>795</v>
      </c>
      <c r="S338" s="73">
        <v>101202201</v>
      </c>
      <c r="T338" s="79" t="s">
        <v>796</v>
      </c>
      <c r="U338" s="138" t="s">
        <v>692</v>
      </c>
      <c r="V338" s="100" t="s">
        <v>797</v>
      </c>
      <c r="W338" s="99">
        <v>6067357376</v>
      </c>
      <c r="X338" s="83" t="s">
        <v>77</v>
      </c>
      <c r="Y338" s="70" t="s">
        <v>78</v>
      </c>
      <c r="Z338" s="95">
        <v>45336</v>
      </c>
      <c r="AA338" s="95">
        <v>45359</v>
      </c>
      <c r="AB338" s="95">
        <v>45371</v>
      </c>
      <c r="AC338" s="95">
        <v>45371</v>
      </c>
      <c r="AD338" s="86">
        <f t="shared" si="19"/>
        <v>23</v>
      </c>
      <c r="AE338" s="86">
        <f t="shared" si="19"/>
        <v>12</v>
      </c>
      <c r="AF338" s="86">
        <f t="shared" si="20"/>
        <v>35</v>
      </c>
      <c r="AG338" s="87" t="s">
        <v>69</v>
      </c>
      <c r="AH338" s="88" t="s">
        <v>69</v>
      </c>
      <c r="AI338" s="86" t="str">
        <f>VLOOKUP(Q338,[5]BD!H$6:K$170,4,0)</f>
        <v>13-10-00-001</v>
      </c>
    </row>
    <row r="339" spans="1:35" s="67" customFormat="1" ht="15" hidden="1" customHeight="1" x14ac:dyDescent="0.25">
      <c r="A339" s="68">
        <v>314</v>
      </c>
      <c r="B339" s="69">
        <v>72102900</v>
      </c>
      <c r="C339" s="126" t="s">
        <v>665</v>
      </c>
      <c r="D339" s="71" t="s">
        <v>167</v>
      </c>
      <c r="E339" s="72">
        <v>233</v>
      </c>
      <c r="F339" s="70" t="s">
        <v>164</v>
      </c>
      <c r="G339" s="73" t="s">
        <v>67</v>
      </c>
      <c r="H339" s="74">
        <v>16000000</v>
      </c>
      <c r="I339" s="74">
        <v>16000000</v>
      </c>
      <c r="J339" s="75" t="s">
        <v>68</v>
      </c>
      <c r="K339" s="70" t="s">
        <v>69</v>
      </c>
      <c r="L339" s="76">
        <f t="shared" si="18"/>
        <v>0</v>
      </c>
      <c r="M339" s="79" t="s">
        <v>801</v>
      </c>
      <c r="N339" s="78" t="s">
        <v>100</v>
      </c>
      <c r="O339" s="70" t="s">
        <v>72</v>
      </c>
      <c r="P339" s="79" t="s">
        <v>69</v>
      </c>
      <c r="Q339" s="58" t="s">
        <v>794</v>
      </c>
      <c r="R339" s="99" t="s">
        <v>795</v>
      </c>
      <c r="S339" s="73">
        <v>101202201</v>
      </c>
      <c r="T339" s="79" t="s">
        <v>796</v>
      </c>
      <c r="U339" s="138" t="s">
        <v>692</v>
      </c>
      <c r="V339" s="100" t="s">
        <v>797</v>
      </c>
      <c r="W339" s="99">
        <v>6067357376</v>
      </c>
      <c r="X339" s="83" t="s">
        <v>77</v>
      </c>
      <c r="Y339" s="70" t="s">
        <v>81</v>
      </c>
      <c r="Z339" s="95">
        <v>45369</v>
      </c>
      <c r="AA339" s="95">
        <v>45390</v>
      </c>
      <c r="AB339" s="95">
        <v>45408</v>
      </c>
      <c r="AC339" s="95">
        <v>45408</v>
      </c>
      <c r="AD339" s="86">
        <f t="shared" si="19"/>
        <v>21</v>
      </c>
      <c r="AE339" s="86">
        <f t="shared" si="19"/>
        <v>18</v>
      </c>
      <c r="AF339" s="86">
        <f t="shared" si="20"/>
        <v>39</v>
      </c>
      <c r="AG339" s="87" t="s">
        <v>69</v>
      </c>
      <c r="AH339" s="88" t="s">
        <v>69</v>
      </c>
      <c r="AI339" s="86" t="str">
        <f>VLOOKUP(Q339,[5]BD!H$6:K$170,4,0)</f>
        <v>13-10-00-001</v>
      </c>
    </row>
    <row r="340" spans="1:35" s="67" customFormat="1" ht="15" hidden="1" customHeight="1" x14ac:dyDescent="0.25">
      <c r="A340" s="68">
        <v>315</v>
      </c>
      <c r="B340" s="69">
        <v>72102100</v>
      </c>
      <c r="C340" s="70" t="s">
        <v>606</v>
      </c>
      <c r="D340" s="71" t="s">
        <v>241</v>
      </c>
      <c r="E340" s="72">
        <v>205</v>
      </c>
      <c r="F340" s="70" t="s">
        <v>164</v>
      </c>
      <c r="G340" s="73" t="s">
        <v>67</v>
      </c>
      <c r="H340" s="74">
        <v>6500000</v>
      </c>
      <c r="I340" s="74">
        <v>6500000</v>
      </c>
      <c r="J340" s="75" t="s">
        <v>68</v>
      </c>
      <c r="K340" s="70" t="s">
        <v>69</v>
      </c>
      <c r="L340" s="76">
        <f t="shared" si="18"/>
        <v>0</v>
      </c>
      <c r="M340" s="79" t="s">
        <v>802</v>
      </c>
      <c r="N340" s="78" t="s">
        <v>100</v>
      </c>
      <c r="O340" s="70" t="s">
        <v>72</v>
      </c>
      <c r="P340" s="79" t="s">
        <v>69</v>
      </c>
      <c r="Q340" s="58" t="s">
        <v>794</v>
      </c>
      <c r="R340" s="99" t="s">
        <v>795</v>
      </c>
      <c r="S340" s="73">
        <v>101202201</v>
      </c>
      <c r="T340" s="79" t="s">
        <v>796</v>
      </c>
      <c r="U340" s="138" t="s">
        <v>692</v>
      </c>
      <c r="V340" s="100" t="s">
        <v>797</v>
      </c>
      <c r="W340" s="99">
        <v>6067357376</v>
      </c>
      <c r="X340" s="83" t="s">
        <v>77</v>
      </c>
      <c r="Y340" s="70" t="s">
        <v>81</v>
      </c>
      <c r="Z340" s="95">
        <v>45397</v>
      </c>
      <c r="AA340" s="95">
        <v>45418</v>
      </c>
      <c r="AB340" s="95">
        <v>45436</v>
      </c>
      <c r="AC340" s="95">
        <v>45436</v>
      </c>
      <c r="AD340" s="86">
        <f t="shared" si="19"/>
        <v>21</v>
      </c>
      <c r="AE340" s="86">
        <f t="shared" si="19"/>
        <v>18</v>
      </c>
      <c r="AF340" s="86">
        <f t="shared" si="20"/>
        <v>39</v>
      </c>
      <c r="AG340" s="87" t="s">
        <v>69</v>
      </c>
      <c r="AH340" s="88" t="s">
        <v>69</v>
      </c>
      <c r="AI340" s="86" t="str">
        <f>VLOOKUP(Q340,[5]BD!H$6:K$170,4,0)</f>
        <v>13-10-00-001</v>
      </c>
    </row>
    <row r="341" spans="1:35" s="67" customFormat="1" ht="15" hidden="1" customHeight="1" x14ac:dyDescent="0.25">
      <c r="A341" s="68">
        <v>316</v>
      </c>
      <c r="B341" s="69">
        <v>39121700</v>
      </c>
      <c r="C341" s="70" t="s">
        <v>558</v>
      </c>
      <c r="D341" s="71" t="s">
        <v>321</v>
      </c>
      <c r="E341" s="72">
        <v>173</v>
      </c>
      <c r="F341" s="70" t="s">
        <v>164</v>
      </c>
      <c r="G341" s="73" t="s">
        <v>67</v>
      </c>
      <c r="H341" s="74">
        <v>6000000</v>
      </c>
      <c r="I341" s="74">
        <v>6000000</v>
      </c>
      <c r="J341" s="75" t="s">
        <v>68</v>
      </c>
      <c r="K341" s="70" t="s">
        <v>69</v>
      </c>
      <c r="L341" s="76">
        <f t="shared" si="18"/>
        <v>0</v>
      </c>
      <c r="M341" s="79" t="s">
        <v>803</v>
      </c>
      <c r="N341" s="78" t="s">
        <v>313</v>
      </c>
      <c r="O341" s="70" t="s">
        <v>72</v>
      </c>
      <c r="P341" s="79" t="s">
        <v>69</v>
      </c>
      <c r="Q341" s="58" t="s">
        <v>794</v>
      </c>
      <c r="R341" s="99" t="s">
        <v>795</v>
      </c>
      <c r="S341" s="73">
        <v>101202201</v>
      </c>
      <c r="T341" s="79" t="s">
        <v>796</v>
      </c>
      <c r="U341" s="138" t="s">
        <v>692</v>
      </c>
      <c r="V341" s="100" t="s">
        <v>797</v>
      </c>
      <c r="W341" s="99">
        <v>6067357376</v>
      </c>
      <c r="X341" s="83" t="s">
        <v>77</v>
      </c>
      <c r="Y341" s="70" t="s">
        <v>78</v>
      </c>
      <c r="Z341" s="95">
        <v>45432</v>
      </c>
      <c r="AA341" s="95">
        <v>45450</v>
      </c>
      <c r="AB341" s="95">
        <v>45468</v>
      </c>
      <c r="AC341" s="95">
        <v>45468</v>
      </c>
      <c r="AD341" s="86">
        <f t="shared" si="19"/>
        <v>18</v>
      </c>
      <c r="AE341" s="86">
        <f t="shared" si="19"/>
        <v>18</v>
      </c>
      <c r="AF341" s="86">
        <f t="shared" si="20"/>
        <v>36</v>
      </c>
      <c r="AG341" s="87" t="s">
        <v>69</v>
      </c>
      <c r="AH341" s="88" t="s">
        <v>69</v>
      </c>
      <c r="AI341" s="86" t="str">
        <f>VLOOKUP(Q341,[5]BD!H$6:K$170,4,0)</f>
        <v>13-10-00-001</v>
      </c>
    </row>
    <row r="342" spans="1:35" s="67" customFormat="1" ht="15" hidden="1" customHeight="1" x14ac:dyDescent="0.25">
      <c r="A342" s="68">
        <v>317</v>
      </c>
      <c r="B342" s="69">
        <v>72101505</v>
      </c>
      <c r="C342" s="126" t="s">
        <v>751</v>
      </c>
      <c r="D342" s="71" t="s">
        <v>98</v>
      </c>
      <c r="E342" s="72">
        <v>146</v>
      </c>
      <c r="F342" s="70" t="s">
        <v>164</v>
      </c>
      <c r="G342" s="73" t="s">
        <v>67</v>
      </c>
      <c r="H342" s="74">
        <v>5000000</v>
      </c>
      <c r="I342" s="74">
        <v>5000000</v>
      </c>
      <c r="J342" s="75" t="s">
        <v>68</v>
      </c>
      <c r="K342" s="70" t="s">
        <v>69</v>
      </c>
      <c r="L342" s="76">
        <f t="shared" si="18"/>
        <v>0</v>
      </c>
      <c r="M342" s="79" t="s">
        <v>804</v>
      </c>
      <c r="N342" s="78" t="s">
        <v>100</v>
      </c>
      <c r="O342" s="70" t="s">
        <v>72</v>
      </c>
      <c r="P342" s="79" t="s">
        <v>69</v>
      </c>
      <c r="Q342" s="58" t="s">
        <v>794</v>
      </c>
      <c r="R342" s="99" t="s">
        <v>795</v>
      </c>
      <c r="S342" s="73">
        <v>101202201</v>
      </c>
      <c r="T342" s="79" t="s">
        <v>796</v>
      </c>
      <c r="U342" s="138" t="s">
        <v>692</v>
      </c>
      <c r="V342" s="100" t="s">
        <v>797</v>
      </c>
      <c r="W342" s="99">
        <v>6067357376</v>
      </c>
      <c r="X342" s="83" t="s">
        <v>77</v>
      </c>
      <c r="Y342" s="70" t="s">
        <v>81</v>
      </c>
      <c r="Z342" s="95">
        <v>45460</v>
      </c>
      <c r="AA342" s="95">
        <v>45481</v>
      </c>
      <c r="AB342" s="95">
        <v>45495</v>
      </c>
      <c r="AC342" s="95">
        <v>45495</v>
      </c>
      <c r="AD342" s="86">
        <f t="shared" si="19"/>
        <v>21</v>
      </c>
      <c r="AE342" s="86">
        <f t="shared" si="19"/>
        <v>14</v>
      </c>
      <c r="AF342" s="86">
        <f t="shared" si="20"/>
        <v>35</v>
      </c>
      <c r="AG342" s="87" t="s">
        <v>69</v>
      </c>
      <c r="AH342" s="88" t="s">
        <v>69</v>
      </c>
      <c r="AI342" s="86" t="str">
        <f>VLOOKUP(Q342,[5]BD!H$6:K$170,4,0)</f>
        <v>13-10-00-001</v>
      </c>
    </row>
    <row r="343" spans="1:35" s="67" customFormat="1" ht="15" hidden="1" customHeight="1" x14ac:dyDescent="0.25">
      <c r="A343" s="68">
        <v>318</v>
      </c>
      <c r="B343" s="69">
        <v>80131500</v>
      </c>
      <c r="C343" s="81" t="s">
        <v>166</v>
      </c>
      <c r="D343" s="71" t="s">
        <v>65</v>
      </c>
      <c r="E343" s="87">
        <v>364</v>
      </c>
      <c r="F343" s="70" t="s">
        <v>66</v>
      </c>
      <c r="G343" s="73" t="s">
        <v>67</v>
      </c>
      <c r="H343" s="74">
        <v>52158768</v>
      </c>
      <c r="I343" s="74">
        <v>52158768</v>
      </c>
      <c r="J343" s="75" t="s">
        <v>68</v>
      </c>
      <c r="K343" s="70" t="s">
        <v>69</v>
      </c>
      <c r="L343" s="76">
        <f t="shared" si="18"/>
        <v>0</v>
      </c>
      <c r="M343" s="79" t="s">
        <v>805</v>
      </c>
      <c r="N343" s="70" t="s">
        <v>169</v>
      </c>
      <c r="O343" s="70" t="s">
        <v>72</v>
      </c>
      <c r="P343" s="79" t="s">
        <v>69</v>
      </c>
      <c r="Q343" s="70" t="s">
        <v>806</v>
      </c>
      <c r="R343" s="99" t="s">
        <v>807</v>
      </c>
      <c r="S343" s="73">
        <v>129201202</v>
      </c>
      <c r="T343" s="99" t="s">
        <v>808</v>
      </c>
      <c r="U343" s="99" t="s">
        <v>599</v>
      </c>
      <c r="V343" s="100" t="s">
        <v>809</v>
      </c>
      <c r="W343" s="99">
        <v>6010511</v>
      </c>
      <c r="X343" s="83" t="s">
        <v>77</v>
      </c>
      <c r="Y343" s="70" t="s">
        <v>78</v>
      </c>
      <c r="Z343" s="95">
        <v>45293</v>
      </c>
      <c r="AA343" s="95">
        <v>45293</v>
      </c>
      <c r="AB343" s="95">
        <v>45293</v>
      </c>
      <c r="AC343" s="95">
        <v>45293</v>
      </c>
      <c r="AD343" s="86">
        <f t="shared" si="19"/>
        <v>0</v>
      </c>
      <c r="AE343" s="86">
        <f t="shared" si="19"/>
        <v>0</v>
      </c>
      <c r="AF343" s="86">
        <f t="shared" si="20"/>
        <v>0</v>
      </c>
      <c r="AG343" s="87" t="s">
        <v>69</v>
      </c>
      <c r="AH343" s="88" t="s">
        <v>69</v>
      </c>
      <c r="AI343" s="86" t="str">
        <f>VLOOKUP(Q343,[5]BD!H$6:K$170,4,0)</f>
        <v>13-10-00-029</v>
      </c>
    </row>
    <row r="344" spans="1:35" s="67" customFormat="1" ht="15" hidden="1" customHeight="1" x14ac:dyDescent="0.25">
      <c r="A344" s="68">
        <v>319</v>
      </c>
      <c r="B344" s="69">
        <v>80131500</v>
      </c>
      <c r="C344" s="81" t="s">
        <v>166</v>
      </c>
      <c r="D344" s="71" t="s">
        <v>65</v>
      </c>
      <c r="E344" s="87">
        <v>364</v>
      </c>
      <c r="F344" s="70" t="s">
        <v>66</v>
      </c>
      <c r="G344" s="73" t="s">
        <v>67</v>
      </c>
      <c r="H344" s="74">
        <v>1522140</v>
      </c>
      <c r="I344" s="74">
        <v>1522140</v>
      </c>
      <c r="J344" s="75" t="s">
        <v>68</v>
      </c>
      <c r="K344" s="70" t="s">
        <v>69</v>
      </c>
      <c r="L344" s="76">
        <f t="shared" si="18"/>
        <v>0</v>
      </c>
      <c r="M344" s="79" t="s">
        <v>810</v>
      </c>
      <c r="N344" s="70" t="s">
        <v>169</v>
      </c>
      <c r="O344" s="70" t="s">
        <v>72</v>
      </c>
      <c r="P344" s="79" t="s">
        <v>69</v>
      </c>
      <c r="Q344" s="70" t="s">
        <v>806</v>
      </c>
      <c r="R344" s="99" t="s">
        <v>807</v>
      </c>
      <c r="S344" s="73">
        <v>129201202</v>
      </c>
      <c r="T344" s="99" t="s">
        <v>808</v>
      </c>
      <c r="U344" s="99" t="s">
        <v>599</v>
      </c>
      <c r="V344" s="100" t="s">
        <v>809</v>
      </c>
      <c r="W344" s="99">
        <v>6010511</v>
      </c>
      <c r="X344" s="83" t="s">
        <v>77</v>
      </c>
      <c r="Y344" s="70" t="s">
        <v>78</v>
      </c>
      <c r="Z344" s="95">
        <v>45293</v>
      </c>
      <c r="AA344" s="95">
        <v>45293</v>
      </c>
      <c r="AB344" s="95">
        <v>45293</v>
      </c>
      <c r="AC344" s="95">
        <v>45293</v>
      </c>
      <c r="AD344" s="86">
        <f t="shared" si="19"/>
        <v>0</v>
      </c>
      <c r="AE344" s="86">
        <f t="shared" si="19"/>
        <v>0</v>
      </c>
      <c r="AF344" s="86">
        <f t="shared" si="20"/>
        <v>0</v>
      </c>
      <c r="AG344" s="87" t="s">
        <v>69</v>
      </c>
      <c r="AH344" s="88" t="s">
        <v>69</v>
      </c>
      <c r="AI344" s="86" t="str">
        <f>VLOOKUP(Q344,[5]BD!H$6:K$170,4,0)</f>
        <v>13-10-00-029</v>
      </c>
    </row>
    <row r="345" spans="1:35" s="67" customFormat="1" ht="15" hidden="1" customHeight="1" x14ac:dyDescent="0.25">
      <c r="A345" s="68">
        <v>320</v>
      </c>
      <c r="B345" s="69">
        <v>78181500</v>
      </c>
      <c r="C345" s="70" t="s">
        <v>623</v>
      </c>
      <c r="D345" s="71" t="s">
        <v>156</v>
      </c>
      <c r="E345" s="87">
        <v>275</v>
      </c>
      <c r="F345" s="70" t="s">
        <v>164</v>
      </c>
      <c r="G345" s="73" t="s">
        <v>67</v>
      </c>
      <c r="H345" s="74">
        <v>3000000</v>
      </c>
      <c r="I345" s="74">
        <v>3000000</v>
      </c>
      <c r="J345" s="75" t="s">
        <v>68</v>
      </c>
      <c r="K345" s="70" t="s">
        <v>69</v>
      </c>
      <c r="L345" s="76">
        <f t="shared" si="18"/>
        <v>0</v>
      </c>
      <c r="M345" s="79" t="s">
        <v>811</v>
      </c>
      <c r="N345" s="78" t="s">
        <v>100</v>
      </c>
      <c r="O345" s="70" t="s">
        <v>72</v>
      </c>
      <c r="P345" s="79" t="s">
        <v>69</v>
      </c>
      <c r="Q345" s="70" t="s">
        <v>806</v>
      </c>
      <c r="R345" s="99" t="s">
        <v>807</v>
      </c>
      <c r="S345" s="73">
        <v>129201202</v>
      </c>
      <c r="T345" s="99" t="s">
        <v>808</v>
      </c>
      <c r="U345" s="99" t="s">
        <v>599</v>
      </c>
      <c r="V345" s="100" t="s">
        <v>809</v>
      </c>
      <c r="W345" s="99">
        <v>6010511</v>
      </c>
      <c r="X345" s="83" t="s">
        <v>77</v>
      </c>
      <c r="Y345" s="70" t="s">
        <v>78</v>
      </c>
      <c r="Z345" s="95">
        <v>45335</v>
      </c>
      <c r="AA345" s="95">
        <v>45355</v>
      </c>
      <c r="AB345" s="95">
        <v>45383</v>
      </c>
      <c r="AC345" s="95">
        <v>45383</v>
      </c>
      <c r="AD345" s="86">
        <f t="shared" si="19"/>
        <v>20</v>
      </c>
      <c r="AE345" s="86">
        <f t="shared" si="19"/>
        <v>28</v>
      </c>
      <c r="AF345" s="86">
        <f t="shared" si="20"/>
        <v>48</v>
      </c>
      <c r="AG345" s="87" t="s">
        <v>69</v>
      </c>
      <c r="AH345" s="88" t="s">
        <v>69</v>
      </c>
      <c r="AI345" s="86" t="str">
        <f>VLOOKUP(Q345,[5]BD!H$6:K$170,4,0)</f>
        <v>13-10-00-029</v>
      </c>
    </row>
    <row r="346" spans="1:35" s="67" customFormat="1" ht="15" hidden="1" customHeight="1" x14ac:dyDescent="0.25">
      <c r="A346" s="68">
        <v>321</v>
      </c>
      <c r="B346" s="69">
        <v>39121700</v>
      </c>
      <c r="C346" s="70" t="s">
        <v>558</v>
      </c>
      <c r="D346" s="71" t="s">
        <v>167</v>
      </c>
      <c r="E346" s="87">
        <v>60</v>
      </c>
      <c r="F346" s="70" t="s">
        <v>164</v>
      </c>
      <c r="G346" s="73" t="s">
        <v>67</v>
      </c>
      <c r="H346" s="74">
        <v>9000000</v>
      </c>
      <c r="I346" s="74">
        <v>9000000</v>
      </c>
      <c r="J346" s="75" t="s">
        <v>68</v>
      </c>
      <c r="K346" s="70" t="s">
        <v>69</v>
      </c>
      <c r="L346" s="76">
        <f t="shared" si="18"/>
        <v>0</v>
      </c>
      <c r="M346" s="79" t="s">
        <v>812</v>
      </c>
      <c r="N346" s="78" t="s">
        <v>313</v>
      </c>
      <c r="O346" s="70" t="s">
        <v>72</v>
      </c>
      <c r="P346" s="79" t="s">
        <v>69</v>
      </c>
      <c r="Q346" s="70" t="s">
        <v>806</v>
      </c>
      <c r="R346" s="99" t="s">
        <v>807</v>
      </c>
      <c r="S346" s="73">
        <v>129201202</v>
      </c>
      <c r="T346" s="99" t="s">
        <v>808</v>
      </c>
      <c r="U346" s="99" t="s">
        <v>599</v>
      </c>
      <c r="V346" s="100" t="s">
        <v>809</v>
      </c>
      <c r="W346" s="99">
        <v>6010511</v>
      </c>
      <c r="X346" s="83" t="s">
        <v>77</v>
      </c>
      <c r="Y346" s="70" t="s">
        <v>78</v>
      </c>
      <c r="Z346" s="95">
        <v>45369</v>
      </c>
      <c r="AA346" s="95">
        <v>45385</v>
      </c>
      <c r="AB346" s="95">
        <v>45411</v>
      </c>
      <c r="AC346" s="95">
        <v>45411</v>
      </c>
      <c r="AD346" s="86">
        <f t="shared" si="19"/>
        <v>16</v>
      </c>
      <c r="AE346" s="86">
        <f t="shared" si="19"/>
        <v>26</v>
      </c>
      <c r="AF346" s="86">
        <f t="shared" si="20"/>
        <v>42</v>
      </c>
      <c r="AG346" s="87" t="s">
        <v>69</v>
      </c>
      <c r="AH346" s="88" t="s">
        <v>69</v>
      </c>
      <c r="AI346" s="86" t="str">
        <f>VLOOKUP(Q346,[5]BD!H$6:K$170,4,0)</f>
        <v>13-10-00-029</v>
      </c>
    </row>
    <row r="347" spans="1:35" s="67" customFormat="1" ht="15" hidden="1" customHeight="1" x14ac:dyDescent="0.25">
      <c r="A347" s="68">
        <v>322</v>
      </c>
      <c r="B347" s="69">
        <v>15101500</v>
      </c>
      <c r="C347" s="70" t="s">
        <v>602</v>
      </c>
      <c r="D347" s="71" t="s">
        <v>241</v>
      </c>
      <c r="E347" s="87">
        <v>216</v>
      </c>
      <c r="F347" s="70" t="s">
        <v>164</v>
      </c>
      <c r="G347" s="73" t="s">
        <v>67</v>
      </c>
      <c r="H347" s="74">
        <v>1200000</v>
      </c>
      <c r="I347" s="74">
        <v>1200000</v>
      </c>
      <c r="J347" s="75" t="s">
        <v>68</v>
      </c>
      <c r="K347" s="70" t="s">
        <v>69</v>
      </c>
      <c r="L347" s="76">
        <f t="shared" si="18"/>
        <v>0</v>
      </c>
      <c r="M347" s="79" t="s">
        <v>813</v>
      </c>
      <c r="N347" s="78" t="s">
        <v>313</v>
      </c>
      <c r="O347" s="70" t="s">
        <v>72</v>
      </c>
      <c r="P347" s="79" t="s">
        <v>69</v>
      </c>
      <c r="Q347" s="70" t="s">
        <v>806</v>
      </c>
      <c r="R347" s="99" t="s">
        <v>807</v>
      </c>
      <c r="S347" s="73">
        <v>129201202</v>
      </c>
      <c r="T347" s="99" t="s">
        <v>808</v>
      </c>
      <c r="U347" s="99" t="s">
        <v>599</v>
      </c>
      <c r="V347" s="100" t="s">
        <v>809</v>
      </c>
      <c r="W347" s="99">
        <v>6010511</v>
      </c>
      <c r="X347" s="83" t="s">
        <v>77</v>
      </c>
      <c r="Y347" s="70" t="s">
        <v>78</v>
      </c>
      <c r="Z347" s="95">
        <v>45397</v>
      </c>
      <c r="AA347" s="95">
        <v>45414</v>
      </c>
      <c r="AB347" s="95">
        <v>45442</v>
      </c>
      <c r="AC347" s="95">
        <v>45442</v>
      </c>
      <c r="AD347" s="86">
        <f t="shared" si="19"/>
        <v>17</v>
      </c>
      <c r="AE347" s="86">
        <f t="shared" si="19"/>
        <v>28</v>
      </c>
      <c r="AF347" s="86">
        <f t="shared" si="20"/>
        <v>45</v>
      </c>
      <c r="AG347" s="87" t="s">
        <v>69</v>
      </c>
      <c r="AH347" s="88" t="s">
        <v>69</v>
      </c>
      <c r="AI347" s="86" t="str">
        <f>VLOOKUP(Q347,[5]BD!H$6:K$170,4,0)</f>
        <v>13-10-00-029</v>
      </c>
    </row>
    <row r="348" spans="1:35" s="67" customFormat="1" ht="15" hidden="1" customHeight="1" x14ac:dyDescent="0.25">
      <c r="A348" s="68">
        <v>323</v>
      </c>
      <c r="B348" s="69">
        <v>70171704</v>
      </c>
      <c r="C348" s="70" t="s">
        <v>814</v>
      </c>
      <c r="D348" s="71" t="s">
        <v>321</v>
      </c>
      <c r="E348" s="87">
        <v>183</v>
      </c>
      <c r="F348" s="70" t="s">
        <v>164</v>
      </c>
      <c r="G348" s="73" t="s">
        <v>67</v>
      </c>
      <c r="H348" s="74">
        <v>3000000</v>
      </c>
      <c r="I348" s="74">
        <v>3000000</v>
      </c>
      <c r="J348" s="75" t="s">
        <v>68</v>
      </c>
      <c r="K348" s="70" t="s">
        <v>69</v>
      </c>
      <c r="L348" s="76">
        <f t="shared" si="18"/>
        <v>0</v>
      </c>
      <c r="M348" s="79" t="s">
        <v>815</v>
      </c>
      <c r="N348" s="78" t="s">
        <v>100</v>
      </c>
      <c r="O348" s="70" t="s">
        <v>72</v>
      </c>
      <c r="P348" s="79" t="s">
        <v>69</v>
      </c>
      <c r="Q348" s="70" t="s">
        <v>806</v>
      </c>
      <c r="R348" s="99" t="s">
        <v>807</v>
      </c>
      <c r="S348" s="73">
        <v>129201202</v>
      </c>
      <c r="T348" s="99" t="s">
        <v>808</v>
      </c>
      <c r="U348" s="99" t="s">
        <v>599</v>
      </c>
      <c r="V348" s="100" t="s">
        <v>809</v>
      </c>
      <c r="W348" s="99">
        <v>6010511</v>
      </c>
      <c r="X348" s="83" t="s">
        <v>77</v>
      </c>
      <c r="Y348" s="70" t="s">
        <v>78</v>
      </c>
      <c r="Z348" s="95">
        <v>45432</v>
      </c>
      <c r="AA348" s="95">
        <v>45444</v>
      </c>
      <c r="AB348" s="95">
        <v>45475</v>
      </c>
      <c r="AC348" s="95">
        <v>45475</v>
      </c>
      <c r="AD348" s="86">
        <f t="shared" si="19"/>
        <v>12</v>
      </c>
      <c r="AE348" s="86">
        <f t="shared" si="19"/>
        <v>31</v>
      </c>
      <c r="AF348" s="86">
        <f t="shared" si="20"/>
        <v>43</v>
      </c>
      <c r="AG348" s="87" t="s">
        <v>69</v>
      </c>
      <c r="AH348" s="88" t="s">
        <v>69</v>
      </c>
      <c r="AI348" s="86" t="str">
        <f>VLOOKUP(Q348,[5]BD!H$6:K$170,4,0)</f>
        <v>13-10-00-029</v>
      </c>
    </row>
    <row r="349" spans="1:35" s="67" customFormat="1" ht="15" hidden="1" customHeight="1" x14ac:dyDescent="0.25">
      <c r="A349" s="68">
        <v>324</v>
      </c>
      <c r="B349" s="69">
        <v>72101507</v>
      </c>
      <c r="C349" s="70" t="s">
        <v>504</v>
      </c>
      <c r="D349" s="71" t="s">
        <v>98</v>
      </c>
      <c r="E349" s="87">
        <v>154</v>
      </c>
      <c r="F349" s="70" t="s">
        <v>164</v>
      </c>
      <c r="G349" s="73" t="s">
        <v>67</v>
      </c>
      <c r="H349" s="74">
        <v>3500000</v>
      </c>
      <c r="I349" s="74">
        <v>3500000</v>
      </c>
      <c r="J349" s="75" t="s">
        <v>68</v>
      </c>
      <c r="K349" s="70" t="s">
        <v>69</v>
      </c>
      <c r="L349" s="76">
        <f t="shared" si="18"/>
        <v>0</v>
      </c>
      <c r="M349" s="79" t="s">
        <v>816</v>
      </c>
      <c r="N349" s="78" t="s">
        <v>100</v>
      </c>
      <c r="O349" s="70" t="s">
        <v>72</v>
      </c>
      <c r="P349" s="79" t="s">
        <v>69</v>
      </c>
      <c r="Q349" s="70" t="s">
        <v>806</v>
      </c>
      <c r="R349" s="99" t="s">
        <v>807</v>
      </c>
      <c r="S349" s="73">
        <v>129201202</v>
      </c>
      <c r="T349" s="99" t="s">
        <v>808</v>
      </c>
      <c r="U349" s="99" t="s">
        <v>599</v>
      </c>
      <c r="V349" s="100" t="s">
        <v>809</v>
      </c>
      <c r="W349" s="99">
        <v>6010511</v>
      </c>
      <c r="X349" s="83" t="s">
        <v>77</v>
      </c>
      <c r="Y349" s="70" t="s">
        <v>78</v>
      </c>
      <c r="Z349" s="95">
        <v>45460</v>
      </c>
      <c r="AA349" s="95">
        <v>45477</v>
      </c>
      <c r="AB349" s="95">
        <v>45504</v>
      </c>
      <c r="AC349" s="95">
        <v>45504</v>
      </c>
      <c r="AD349" s="86">
        <f t="shared" si="19"/>
        <v>17</v>
      </c>
      <c r="AE349" s="86">
        <f t="shared" si="19"/>
        <v>27</v>
      </c>
      <c r="AF349" s="86">
        <f t="shared" si="20"/>
        <v>44</v>
      </c>
      <c r="AG349" s="87" t="s">
        <v>69</v>
      </c>
      <c r="AH349" s="88" t="s">
        <v>69</v>
      </c>
      <c r="AI349" s="86" t="str">
        <f>VLOOKUP(Q349,[5]BD!H$6:K$170,4,0)</f>
        <v>13-10-00-029</v>
      </c>
    </row>
    <row r="350" spans="1:35" s="67" customFormat="1" ht="15" hidden="1" customHeight="1" x14ac:dyDescent="0.25">
      <c r="A350" s="68">
        <v>325</v>
      </c>
      <c r="B350" s="69">
        <v>92121702</v>
      </c>
      <c r="C350" s="70" t="s">
        <v>817</v>
      </c>
      <c r="D350" s="71" t="s">
        <v>235</v>
      </c>
      <c r="E350" s="87">
        <v>121</v>
      </c>
      <c r="F350" s="70" t="s">
        <v>164</v>
      </c>
      <c r="G350" s="73" t="s">
        <v>67</v>
      </c>
      <c r="H350" s="74">
        <v>8000000</v>
      </c>
      <c r="I350" s="74">
        <v>8000000</v>
      </c>
      <c r="J350" s="75" t="s">
        <v>68</v>
      </c>
      <c r="K350" s="70" t="s">
        <v>69</v>
      </c>
      <c r="L350" s="76">
        <f t="shared" si="18"/>
        <v>0</v>
      </c>
      <c r="M350" s="79" t="s">
        <v>818</v>
      </c>
      <c r="N350" s="78" t="s">
        <v>100</v>
      </c>
      <c r="O350" s="70" t="s">
        <v>72</v>
      </c>
      <c r="P350" s="79" t="s">
        <v>69</v>
      </c>
      <c r="Q350" s="70" t="s">
        <v>806</v>
      </c>
      <c r="R350" s="99" t="s">
        <v>807</v>
      </c>
      <c r="S350" s="73">
        <v>129201202</v>
      </c>
      <c r="T350" s="99" t="s">
        <v>808</v>
      </c>
      <c r="U350" s="99" t="s">
        <v>599</v>
      </c>
      <c r="V350" s="100" t="s">
        <v>809</v>
      </c>
      <c r="W350" s="99">
        <v>6010511</v>
      </c>
      <c r="X350" s="83" t="s">
        <v>77</v>
      </c>
      <c r="Y350" s="70" t="s">
        <v>81</v>
      </c>
      <c r="Z350" s="95">
        <v>45505</v>
      </c>
      <c r="AA350" s="95">
        <v>45518</v>
      </c>
      <c r="AB350" s="95">
        <v>45537</v>
      </c>
      <c r="AC350" s="95">
        <v>45537</v>
      </c>
      <c r="AD350" s="86">
        <f t="shared" si="19"/>
        <v>13</v>
      </c>
      <c r="AE350" s="86">
        <f t="shared" si="19"/>
        <v>19</v>
      </c>
      <c r="AF350" s="86">
        <f t="shared" si="20"/>
        <v>32</v>
      </c>
      <c r="AG350" s="87" t="s">
        <v>69</v>
      </c>
      <c r="AH350" s="88" t="s">
        <v>69</v>
      </c>
      <c r="AI350" s="86" t="str">
        <f>VLOOKUP(Q350,[5]BD!H$6:K$170,4,0)</f>
        <v>13-10-00-029</v>
      </c>
    </row>
    <row r="351" spans="1:35" s="67" customFormat="1" ht="15" hidden="1" customHeight="1" x14ac:dyDescent="0.25">
      <c r="A351" s="127">
        <v>326</v>
      </c>
      <c r="B351" s="69">
        <v>80131500</v>
      </c>
      <c r="C351" s="81" t="s">
        <v>166</v>
      </c>
      <c r="D351" s="71" t="s">
        <v>65</v>
      </c>
      <c r="E351" s="87">
        <v>362</v>
      </c>
      <c r="F351" s="70" t="s">
        <v>66</v>
      </c>
      <c r="G351" s="73" t="s">
        <v>67</v>
      </c>
      <c r="H351" s="74">
        <v>155900000</v>
      </c>
      <c r="I351" s="74">
        <v>155900000</v>
      </c>
      <c r="J351" s="75" t="s">
        <v>68</v>
      </c>
      <c r="K351" s="70" t="s">
        <v>69</v>
      </c>
      <c r="L351" s="76">
        <f t="shared" si="18"/>
        <v>0</v>
      </c>
      <c r="M351" s="79" t="s">
        <v>819</v>
      </c>
      <c r="N351" s="70" t="s">
        <v>169</v>
      </c>
      <c r="O351" s="70" t="s">
        <v>72</v>
      </c>
      <c r="P351" s="79" t="s">
        <v>69</v>
      </c>
      <c r="Q351" s="70" t="s">
        <v>820</v>
      </c>
      <c r="R351" s="99" t="s">
        <v>821</v>
      </c>
      <c r="S351" s="73">
        <v>104201202</v>
      </c>
      <c r="T351" s="99" t="s">
        <v>822</v>
      </c>
      <c r="U351" s="99" t="s">
        <v>599</v>
      </c>
      <c r="V351" s="100" t="s">
        <v>823</v>
      </c>
      <c r="W351" s="99">
        <v>3183106118</v>
      </c>
      <c r="X351" s="83" t="s">
        <v>77</v>
      </c>
      <c r="Y351" s="70" t="s">
        <v>78</v>
      </c>
      <c r="Z351" s="95">
        <v>45271</v>
      </c>
      <c r="AA351" s="95">
        <v>45293</v>
      </c>
      <c r="AB351" s="95">
        <v>45295</v>
      </c>
      <c r="AC351" s="95">
        <v>45296</v>
      </c>
      <c r="AD351" s="86">
        <f t="shared" si="19"/>
        <v>22</v>
      </c>
      <c r="AE351" s="86">
        <f t="shared" si="19"/>
        <v>2</v>
      </c>
      <c r="AF351" s="86">
        <f t="shared" si="20"/>
        <v>24</v>
      </c>
      <c r="AG351" s="87" t="s">
        <v>69</v>
      </c>
      <c r="AH351" s="88" t="s">
        <v>69</v>
      </c>
      <c r="AI351" s="86" t="str">
        <f>VLOOKUP(Q351,[5]BD!H$6:K$170,4,0)</f>
        <v>13-10-00-004</v>
      </c>
    </row>
    <row r="352" spans="1:35" s="67" customFormat="1" ht="15" hidden="1" customHeight="1" x14ac:dyDescent="0.25">
      <c r="A352" s="127">
        <v>327</v>
      </c>
      <c r="B352" s="69">
        <v>15101500</v>
      </c>
      <c r="C352" s="70" t="s">
        <v>602</v>
      </c>
      <c r="D352" s="71" t="s">
        <v>65</v>
      </c>
      <c r="E352" s="87">
        <v>351</v>
      </c>
      <c r="F352" s="70" t="s">
        <v>164</v>
      </c>
      <c r="G352" s="73" t="s">
        <v>67</v>
      </c>
      <c r="H352" s="74">
        <v>20000000</v>
      </c>
      <c r="I352" s="74">
        <v>20000000</v>
      </c>
      <c r="J352" s="75" t="s">
        <v>68</v>
      </c>
      <c r="K352" s="70" t="s">
        <v>69</v>
      </c>
      <c r="L352" s="76">
        <f t="shared" si="18"/>
        <v>0</v>
      </c>
      <c r="M352" s="79" t="s">
        <v>824</v>
      </c>
      <c r="N352" s="78" t="s">
        <v>313</v>
      </c>
      <c r="O352" s="70" t="s">
        <v>72</v>
      </c>
      <c r="P352" s="79" t="s">
        <v>69</v>
      </c>
      <c r="Q352" s="70" t="s">
        <v>820</v>
      </c>
      <c r="R352" s="99" t="s">
        <v>821</v>
      </c>
      <c r="S352" s="73">
        <v>104201202</v>
      </c>
      <c r="T352" s="99" t="s">
        <v>822</v>
      </c>
      <c r="U352" s="99" t="s">
        <v>599</v>
      </c>
      <c r="V352" s="100" t="s">
        <v>823</v>
      </c>
      <c r="W352" s="99">
        <v>3183106118</v>
      </c>
      <c r="X352" s="83" t="s">
        <v>77</v>
      </c>
      <c r="Y352" s="70" t="s">
        <v>81</v>
      </c>
      <c r="Z352" s="95">
        <v>45293</v>
      </c>
      <c r="AA352" s="95">
        <v>45300</v>
      </c>
      <c r="AB352" s="95">
        <v>45308</v>
      </c>
      <c r="AC352" s="95">
        <v>45315</v>
      </c>
      <c r="AD352" s="86">
        <f t="shared" si="19"/>
        <v>7</v>
      </c>
      <c r="AE352" s="86">
        <f t="shared" si="19"/>
        <v>8</v>
      </c>
      <c r="AF352" s="86">
        <f t="shared" si="20"/>
        <v>15</v>
      </c>
      <c r="AG352" s="87" t="s">
        <v>69</v>
      </c>
      <c r="AH352" s="88" t="s">
        <v>69</v>
      </c>
      <c r="AI352" s="86" t="str">
        <f>VLOOKUP(Q352,[5]BD!H$6:K$170,4,0)</f>
        <v>13-10-00-004</v>
      </c>
    </row>
    <row r="353" spans="1:35" s="67" customFormat="1" ht="15" hidden="1" customHeight="1" x14ac:dyDescent="0.25">
      <c r="A353" s="68">
        <v>328</v>
      </c>
      <c r="B353" s="69">
        <v>72102100</v>
      </c>
      <c r="C353" s="70" t="s">
        <v>606</v>
      </c>
      <c r="D353" s="71" t="s">
        <v>65</v>
      </c>
      <c r="E353" s="87">
        <v>346</v>
      </c>
      <c r="F353" s="70" t="s">
        <v>164</v>
      </c>
      <c r="G353" s="73" t="s">
        <v>67</v>
      </c>
      <c r="H353" s="74">
        <v>20000000</v>
      </c>
      <c r="I353" s="74">
        <v>20000000</v>
      </c>
      <c r="J353" s="75" t="s">
        <v>68</v>
      </c>
      <c r="K353" s="70" t="s">
        <v>69</v>
      </c>
      <c r="L353" s="76">
        <f t="shared" si="18"/>
        <v>0</v>
      </c>
      <c r="M353" s="79" t="s">
        <v>825</v>
      </c>
      <c r="N353" s="78" t="s">
        <v>100</v>
      </c>
      <c r="O353" s="70" t="s">
        <v>72</v>
      </c>
      <c r="P353" s="79" t="s">
        <v>69</v>
      </c>
      <c r="Q353" s="70" t="s">
        <v>820</v>
      </c>
      <c r="R353" s="99" t="s">
        <v>821</v>
      </c>
      <c r="S353" s="73">
        <v>104201202</v>
      </c>
      <c r="T353" s="99" t="s">
        <v>822</v>
      </c>
      <c r="U353" s="99" t="s">
        <v>599</v>
      </c>
      <c r="V353" s="100" t="s">
        <v>823</v>
      </c>
      <c r="W353" s="99">
        <v>3183106118</v>
      </c>
      <c r="X353" s="83" t="s">
        <v>77</v>
      </c>
      <c r="Y353" s="70" t="s">
        <v>83</v>
      </c>
      <c r="Z353" s="95">
        <v>45293</v>
      </c>
      <c r="AA353" s="95">
        <v>45306</v>
      </c>
      <c r="AB353" s="95">
        <v>45313</v>
      </c>
      <c r="AC353" s="95">
        <v>45322</v>
      </c>
      <c r="AD353" s="86">
        <f t="shared" si="19"/>
        <v>13</v>
      </c>
      <c r="AE353" s="86">
        <f t="shared" si="19"/>
        <v>7</v>
      </c>
      <c r="AF353" s="86">
        <f t="shared" si="20"/>
        <v>20</v>
      </c>
      <c r="AG353" s="87" t="s">
        <v>69</v>
      </c>
      <c r="AH353" s="88" t="s">
        <v>69</v>
      </c>
      <c r="AI353" s="86" t="str">
        <f>VLOOKUP(Q353,[5]BD!H$6:K$170,4,0)</f>
        <v>13-10-00-004</v>
      </c>
    </row>
    <row r="354" spans="1:35" s="67" customFormat="1" ht="15" hidden="1" customHeight="1" x14ac:dyDescent="0.25">
      <c r="A354" s="68">
        <v>329</v>
      </c>
      <c r="B354" s="69">
        <v>78181500</v>
      </c>
      <c r="C354" s="70" t="s">
        <v>623</v>
      </c>
      <c r="D354" s="71" t="s">
        <v>151</v>
      </c>
      <c r="E354" s="87">
        <v>317</v>
      </c>
      <c r="F354" s="70" t="s">
        <v>164</v>
      </c>
      <c r="G354" s="73" t="s">
        <v>67</v>
      </c>
      <c r="H354" s="74">
        <v>48000000</v>
      </c>
      <c r="I354" s="74">
        <v>48000000</v>
      </c>
      <c r="J354" s="75" t="s">
        <v>68</v>
      </c>
      <c r="K354" s="70" t="s">
        <v>69</v>
      </c>
      <c r="L354" s="76">
        <f t="shared" si="18"/>
        <v>0</v>
      </c>
      <c r="M354" s="79" t="s">
        <v>826</v>
      </c>
      <c r="N354" s="78" t="s">
        <v>100</v>
      </c>
      <c r="O354" s="70" t="s">
        <v>72</v>
      </c>
      <c r="P354" s="79" t="s">
        <v>69</v>
      </c>
      <c r="Q354" s="70" t="s">
        <v>820</v>
      </c>
      <c r="R354" s="99" t="s">
        <v>821</v>
      </c>
      <c r="S354" s="73">
        <v>104201202</v>
      </c>
      <c r="T354" s="99" t="s">
        <v>822</v>
      </c>
      <c r="U354" s="99" t="s">
        <v>599</v>
      </c>
      <c r="V354" s="100" t="s">
        <v>823</v>
      </c>
      <c r="W354" s="99">
        <v>3183106118</v>
      </c>
      <c r="X354" s="83" t="s">
        <v>77</v>
      </c>
      <c r="Y354" s="70" t="s">
        <v>78</v>
      </c>
      <c r="Z354" s="95">
        <v>45323</v>
      </c>
      <c r="AA354" s="95">
        <v>45327</v>
      </c>
      <c r="AB354" s="95">
        <v>45341</v>
      </c>
      <c r="AC354" s="95">
        <v>45345</v>
      </c>
      <c r="AD354" s="86">
        <f t="shared" si="19"/>
        <v>4</v>
      </c>
      <c r="AE354" s="86">
        <f t="shared" si="19"/>
        <v>14</v>
      </c>
      <c r="AF354" s="86">
        <f t="shared" si="20"/>
        <v>18</v>
      </c>
      <c r="AG354" s="87" t="s">
        <v>69</v>
      </c>
      <c r="AH354" s="88" t="s">
        <v>69</v>
      </c>
      <c r="AI354" s="86" t="str">
        <f>VLOOKUP(Q354,[5]BD!H$6:K$170,4,0)</f>
        <v>13-10-00-004</v>
      </c>
    </row>
    <row r="355" spans="1:35" s="67" customFormat="1" ht="15" hidden="1" customHeight="1" x14ac:dyDescent="0.25">
      <c r="A355" s="68">
        <v>330</v>
      </c>
      <c r="B355" s="69">
        <v>70171704</v>
      </c>
      <c r="C355" s="70" t="s">
        <v>814</v>
      </c>
      <c r="D355" s="71" t="s">
        <v>151</v>
      </c>
      <c r="E355" s="87">
        <v>315</v>
      </c>
      <c r="F355" s="70" t="s">
        <v>164</v>
      </c>
      <c r="G355" s="73" t="s">
        <v>67</v>
      </c>
      <c r="H355" s="74">
        <v>11000000</v>
      </c>
      <c r="I355" s="74">
        <v>11000000</v>
      </c>
      <c r="J355" s="75" t="s">
        <v>68</v>
      </c>
      <c r="K355" s="70" t="s">
        <v>69</v>
      </c>
      <c r="L355" s="76">
        <f t="shared" si="18"/>
        <v>0</v>
      </c>
      <c r="M355" s="79" t="s">
        <v>827</v>
      </c>
      <c r="N355" s="78" t="s">
        <v>100</v>
      </c>
      <c r="O355" s="70" t="s">
        <v>72</v>
      </c>
      <c r="P355" s="79" t="s">
        <v>69</v>
      </c>
      <c r="Q355" s="70" t="s">
        <v>820</v>
      </c>
      <c r="R355" s="99" t="s">
        <v>821</v>
      </c>
      <c r="S355" s="73">
        <v>104201202</v>
      </c>
      <c r="T355" s="99" t="s">
        <v>822</v>
      </c>
      <c r="U355" s="99" t="s">
        <v>599</v>
      </c>
      <c r="V355" s="100" t="s">
        <v>823</v>
      </c>
      <c r="W355" s="99">
        <v>3183106118</v>
      </c>
      <c r="X355" s="83" t="s">
        <v>77</v>
      </c>
      <c r="Y355" s="70" t="s">
        <v>78</v>
      </c>
      <c r="Z355" s="95">
        <v>45324</v>
      </c>
      <c r="AA355" s="95">
        <v>45330</v>
      </c>
      <c r="AB355" s="95">
        <v>45344</v>
      </c>
      <c r="AC355" s="95">
        <v>45346</v>
      </c>
      <c r="AD355" s="86">
        <f t="shared" si="19"/>
        <v>6</v>
      </c>
      <c r="AE355" s="86">
        <f t="shared" si="19"/>
        <v>14</v>
      </c>
      <c r="AF355" s="86">
        <f t="shared" si="20"/>
        <v>20</v>
      </c>
      <c r="AG355" s="87" t="s">
        <v>69</v>
      </c>
      <c r="AH355" s="88" t="s">
        <v>69</v>
      </c>
      <c r="AI355" s="86" t="str">
        <f>VLOOKUP(Q355,[5]BD!H$6:K$170,4,0)</f>
        <v>13-10-00-004</v>
      </c>
    </row>
    <row r="356" spans="1:35" s="67" customFormat="1" ht="15" hidden="1" customHeight="1" x14ac:dyDescent="0.25">
      <c r="A356" s="68">
        <v>331</v>
      </c>
      <c r="B356" s="69">
        <v>72101507</v>
      </c>
      <c r="C356" s="70" t="s">
        <v>504</v>
      </c>
      <c r="D356" s="71" t="s">
        <v>156</v>
      </c>
      <c r="E356" s="87">
        <v>295</v>
      </c>
      <c r="F356" s="70" t="s">
        <v>164</v>
      </c>
      <c r="G356" s="73" t="s">
        <v>67</v>
      </c>
      <c r="H356" s="74">
        <v>10000000</v>
      </c>
      <c r="I356" s="74">
        <v>10000000</v>
      </c>
      <c r="J356" s="75" t="s">
        <v>68</v>
      </c>
      <c r="K356" s="70" t="s">
        <v>69</v>
      </c>
      <c r="L356" s="76">
        <f t="shared" si="18"/>
        <v>0</v>
      </c>
      <c r="M356" s="79" t="s">
        <v>828</v>
      </c>
      <c r="N356" s="78" t="s">
        <v>100</v>
      </c>
      <c r="O356" s="70" t="s">
        <v>72</v>
      </c>
      <c r="P356" s="79" t="s">
        <v>69</v>
      </c>
      <c r="Q356" s="70" t="s">
        <v>820</v>
      </c>
      <c r="R356" s="99" t="s">
        <v>821</v>
      </c>
      <c r="S356" s="73">
        <v>104201202</v>
      </c>
      <c r="T356" s="99" t="s">
        <v>822</v>
      </c>
      <c r="U356" s="99" t="s">
        <v>599</v>
      </c>
      <c r="V356" s="100" t="s">
        <v>823</v>
      </c>
      <c r="W356" s="99">
        <v>3183106118</v>
      </c>
      <c r="X356" s="83" t="s">
        <v>77</v>
      </c>
      <c r="Y356" s="70" t="s">
        <v>78</v>
      </c>
      <c r="Z356" s="95">
        <v>45352</v>
      </c>
      <c r="AA356" s="95">
        <v>45359</v>
      </c>
      <c r="AB356" s="95">
        <v>45363</v>
      </c>
      <c r="AC356" s="95">
        <v>45379</v>
      </c>
      <c r="AD356" s="86">
        <f t="shared" si="19"/>
        <v>7</v>
      </c>
      <c r="AE356" s="86">
        <f t="shared" si="19"/>
        <v>4</v>
      </c>
      <c r="AF356" s="86">
        <f t="shared" si="20"/>
        <v>11</v>
      </c>
      <c r="AG356" s="87" t="s">
        <v>69</v>
      </c>
      <c r="AH356" s="88" t="s">
        <v>69</v>
      </c>
      <c r="AI356" s="86" t="str">
        <f>VLOOKUP(Q356,[5]BD!H$6:K$170,4,0)</f>
        <v>13-10-00-004</v>
      </c>
    </row>
    <row r="357" spans="1:35" s="67" customFormat="1" ht="15" hidden="1" customHeight="1" x14ac:dyDescent="0.25">
      <c r="A357" s="68">
        <v>332</v>
      </c>
      <c r="B357" s="69">
        <v>39121700</v>
      </c>
      <c r="C357" s="70" t="s">
        <v>558</v>
      </c>
      <c r="D357" s="71" t="s">
        <v>167</v>
      </c>
      <c r="E357" s="87">
        <v>261</v>
      </c>
      <c r="F357" s="70" t="s">
        <v>164</v>
      </c>
      <c r="G357" s="73" t="s">
        <v>67</v>
      </c>
      <c r="H357" s="74">
        <v>20000000</v>
      </c>
      <c r="I357" s="74">
        <v>20000000</v>
      </c>
      <c r="J357" s="75" t="s">
        <v>68</v>
      </c>
      <c r="K357" s="70" t="s">
        <v>69</v>
      </c>
      <c r="L357" s="76">
        <f t="shared" si="18"/>
        <v>0</v>
      </c>
      <c r="M357" s="79" t="s">
        <v>829</v>
      </c>
      <c r="N357" s="78" t="s">
        <v>313</v>
      </c>
      <c r="O357" s="70" t="s">
        <v>72</v>
      </c>
      <c r="P357" s="79" t="s">
        <v>69</v>
      </c>
      <c r="Q357" s="70" t="s">
        <v>820</v>
      </c>
      <c r="R357" s="99" t="s">
        <v>821</v>
      </c>
      <c r="S357" s="73">
        <v>104201202</v>
      </c>
      <c r="T357" s="99" t="s">
        <v>822</v>
      </c>
      <c r="U357" s="99" t="s">
        <v>599</v>
      </c>
      <c r="V357" s="100" t="s">
        <v>823</v>
      </c>
      <c r="W357" s="99">
        <v>3183106118</v>
      </c>
      <c r="X357" s="83" t="s">
        <v>77</v>
      </c>
      <c r="Y357" s="70" t="s">
        <v>81</v>
      </c>
      <c r="Z357" s="95">
        <v>45383</v>
      </c>
      <c r="AA357" s="95">
        <v>45390</v>
      </c>
      <c r="AB357" s="95">
        <v>45397</v>
      </c>
      <c r="AC357" s="95">
        <v>45404</v>
      </c>
      <c r="AD357" s="86">
        <f t="shared" si="19"/>
        <v>7</v>
      </c>
      <c r="AE357" s="86">
        <f t="shared" si="19"/>
        <v>7</v>
      </c>
      <c r="AF357" s="86">
        <f t="shared" si="20"/>
        <v>14</v>
      </c>
      <c r="AG357" s="87" t="s">
        <v>69</v>
      </c>
      <c r="AH357" s="88" t="s">
        <v>69</v>
      </c>
      <c r="AI357" s="86" t="str">
        <f>VLOOKUP(Q357,[5]BD!H$6:K$170,4,0)</f>
        <v>13-10-00-004</v>
      </c>
    </row>
    <row r="358" spans="1:35" s="67" customFormat="1" ht="15" hidden="1" customHeight="1" x14ac:dyDescent="0.25">
      <c r="A358" s="68">
        <v>333</v>
      </c>
      <c r="B358" s="69">
        <v>15101500</v>
      </c>
      <c r="C358" s="70" t="s">
        <v>602</v>
      </c>
      <c r="D358" s="71" t="s">
        <v>321</v>
      </c>
      <c r="E358" s="87">
        <v>198</v>
      </c>
      <c r="F358" s="70" t="s">
        <v>164</v>
      </c>
      <c r="G358" s="73" t="s">
        <v>67</v>
      </c>
      <c r="H358" s="74">
        <v>2000000</v>
      </c>
      <c r="I358" s="74">
        <v>2000000</v>
      </c>
      <c r="J358" s="75" t="s">
        <v>68</v>
      </c>
      <c r="K358" s="70" t="s">
        <v>69</v>
      </c>
      <c r="L358" s="76">
        <f t="shared" si="18"/>
        <v>0</v>
      </c>
      <c r="M358" s="79" t="s">
        <v>830</v>
      </c>
      <c r="N358" s="78" t="s">
        <v>313</v>
      </c>
      <c r="O358" s="70" t="s">
        <v>72</v>
      </c>
      <c r="P358" s="79" t="s">
        <v>69</v>
      </c>
      <c r="Q358" s="70" t="s">
        <v>820</v>
      </c>
      <c r="R358" s="99" t="s">
        <v>821</v>
      </c>
      <c r="S358" s="73">
        <v>104201202</v>
      </c>
      <c r="T358" s="99" t="s">
        <v>822</v>
      </c>
      <c r="U358" s="99" t="s">
        <v>599</v>
      </c>
      <c r="V358" s="100" t="s">
        <v>823</v>
      </c>
      <c r="W358" s="99">
        <v>3183106118</v>
      </c>
      <c r="X358" s="83" t="s">
        <v>77</v>
      </c>
      <c r="Y358" s="70" t="s">
        <v>81</v>
      </c>
      <c r="Z358" s="95">
        <v>45446</v>
      </c>
      <c r="AA358" s="95">
        <v>45453</v>
      </c>
      <c r="AB358" s="95">
        <v>45460</v>
      </c>
      <c r="AC358" s="95">
        <v>45467</v>
      </c>
      <c r="AD358" s="86">
        <f t="shared" si="19"/>
        <v>7</v>
      </c>
      <c r="AE358" s="86">
        <f t="shared" si="19"/>
        <v>7</v>
      </c>
      <c r="AF358" s="86">
        <f t="shared" si="20"/>
        <v>14</v>
      </c>
      <c r="AG358" s="87" t="s">
        <v>69</v>
      </c>
      <c r="AH358" s="88" t="s">
        <v>69</v>
      </c>
      <c r="AI358" s="86" t="str">
        <f>VLOOKUP(Q358,[5]BD!H$6:K$170,4,0)</f>
        <v>13-10-00-004</v>
      </c>
    </row>
    <row r="359" spans="1:35" s="67" customFormat="1" ht="15" hidden="1" customHeight="1" x14ac:dyDescent="0.25">
      <c r="A359" s="68">
        <v>334</v>
      </c>
      <c r="B359" s="69">
        <v>80131500</v>
      </c>
      <c r="C359" s="81" t="s">
        <v>166</v>
      </c>
      <c r="D359" s="71" t="s">
        <v>65</v>
      </c>
      <c r="E359" s="87">
        <v>365</v>
      </c>
      <c r="F359" s="70" t="s">
        <v>66</v>
      </c>
      <c r="G359" s="73" t="s">
        <v>67</v>
      </c>
      <c r="H359" s="74">
        <v>92450000</v>
      </c>
      <c r="I359" s="74">
        <v>92450000</v>
      </c>
      <c r="J359" s="75" t="s">
        <v>68</v>
      </c>
      <c r="K359" s="70" t="s">
        <v>69</v>
      </c>
      <c r="L359" s="76">
        <f t="shared" si="18"/>
        <v>0</v>
      </c>
      <c r="M359" s="79" t="s">
        <v>831</v>
      </c>
      <c r="N359" s="70" t="s">
        <v>169</v>
      </c>
      <c r="O359" s="70" t="s">
        <v>72</v>
      </c>
      <c r="P359" s="79" t="s">
        <v>69</v>
      </c>
      <c r="Q359" s="70" t="s">
        <v>832</v>
      </c>
      <c r="R359" s="99" t="s">
        <v>833</v>
      </c>
      <c r="S359" s="73">
        <v>135201202</v>
      </c>
      <c r="T359" s="99" t="s">
        <v>834</v>
      </c>
      <c r="U359" s="99" t="s">
        <v>599</v>
      </c>
      <c r="V359" s="100" t="s">
        <v>835</v>
      </c>
      <c r="W359" s="99">
        <v>2978799</v>
      </c>
      <c r="X359" s="83" t="s">
        <v>77</v>
      </c>
      <c r="Y359" s="70" t="s">
        <v>78</v>
      </c>
      <c r="Z359" s="95">
        <v>45267</v>
      </c>
      <c r="AA359" s="95">
        <v>45293</v>
      </c>
      <c r="AB359" s="95">
        <v>45293</v>
      </c>
      <c r="AC359" s="95">
        <v>45293</v>
      </c>
      <c r="AD359" s="86">
        <f t="shared" si="19"/>
        <v>26</v>
      </c>
      <c r="AE359" s="86">
        <f t="shared" si="19"/>
        <v>0</v>
      </c>
      <c r="AF359" s="86">
        <f t="shared" si="20"/>
        <v>26</v>
      </c>
      <c r="AG359" s="87" t="s">
        <v>69</v>
      </c>
      <c r="AH359" s="88" t="s">
        <v>69</v>
      </c>
      <c r="AI359" s="86" t="str">
        <f>VLOOKUP(Q359,[5]BD!H$6:K$170,4,0)</f>
        <v>13-10-00-035</v>
      </c>
    </row>
    <row r="360" spans="1:35" s="67" customFormat="1" ht="15" hidden="1" customHeight="1" x14ac:dyDescent="0.25">
      <c r="A360" s="68">
        <v>335</v>
      </c>
      <c r="B360" s="69">
        <v>80131500</v>
      </c>
      <c r="C360" s="81" t="s">
        <v>166</v>
      </c>
      <c r="D360" s="71" t="s">
        <v>65</v>
      </c>
      <c r="E360" s="87">
        <v>365</v>
      </c>
      <c r="F360" s="70" t="s">
        <v>66</v>
      </c>
      <c r="G360" s="73" t="s">
        <v>67</v>
      </c>
      <c r="H360" s="74">
        <v>36225000</v>
      </c>
      <c r="I360" s="74">
        <v>36225000</v>
      </c>
      <c r="J360" s="75" t="s">
        <v>68</v>
      </c>
      <c r="K360" s="70" t="s">
        <v>69</v>
      </c>
      <c r="L360" s="76">
        <f t="shared" si="18"/>
        <v>0</v>
      </c>
      <c r="M360" s="79" t="s">
        <v>831</v>
      </c>
      <c r="N360" s="70" t="s">
        <v>169</v>
      </c>
      <c r="O360" s="70" t="s">
        <v>72</v>
      </c>
      <c r="P360" s="79" t="s">
        <v>69</v>
      </c>
      <c r="Q360" s="70" t="s">
        <v>832</v>
      </c>
      <c r="R360" s="99" t="s">
        <v>833</v>
      </c>
      <c r="S360" s="73">
        <v>135201202</v>
      </c>
      <c r="T360" s="99" t="s">
        <v>834</v>
      </c>
      <c r="U360" s="99" t="s">
        <v>599</v>
      </c>
      <c r="V360" s="100" t="s">
        <v>835</v>
      </c>
      <c r="W360" s="99">
        <v>2978799</v>
      </c>
      <c r="X360" s="83" t="s">
        <v>77</v>
      </c>
      <c r="Y360" s="70" t="s">
        <v>78</v>
      </c>
      <c r="Z360" s="95">
        <v>45267</v>
      </c>
      <c r="AA360" s="95">
        <v>45293</v>
      </c>
      <c r="AB360" s="95">
        <v>45293</v>
      </c>
      <c r="AC360" s="95">
        <v>45313</v>
      </c>
      <c r="AD360" s="86">
        <f t="shared" si="19"/>
        <v>26</v>
      </c>
      <c r="AE360" s="86">
        <f t="shared" si="19"/>
        <v>0</v>
      </c>
      <c r="AF360" s="86">
        <f t="shared" si="20"/>
        <v>26</v>
      </c>
      <c r="AG360" s="87" t="s">
        <v>69</v>
      </c>
      <c r="AH360" s="88" t="s">
        <v>69</v>
      </c>
      <c r="AI360" s="86" t="str">
        <f>VLOOKUP(Q360,[5]BD!H$6:K$170,4,0)</f>
        <v>13-10-00-035</v>
      </c>
    </row>
    <row r="361" spans="1:35" s="67" customFormat="1" ht="15" hidden="1" customHeight="1" x14ac:dyDescent="0.25">
      <c r="A361" s="68">
        <v>336</v>
      </c>
      <c r="B361" s="69">
        <v>78181500</v>
      </c>
      <c r="C361" s="70" t="s">
        <v>623</v>
      </c>
      <c r="D361" s="71" t="s">
        <v>151</v>
      </c>
      <c r="E361" s="87">
        <v>305</v>
      </c>
      <c r="F361" s="70" t="s">
        <v>164</v>
      </c>
      <c r="G361" s="73" t="s">
        <v>67</v>
      </c>
      <c r="H361" s="74">
        <v>16936000</v>
      </c>
      <c r="I361" s="74">
        <v>16936000</v>
      </c>
      <c r="J361" s="75" t="s">
        <v>68</v>
      </c>
      <c r="K361" s="70" t="s">
        <v>69</v>
      </c>
      <c r="L361" s="76">
        <f t="shared" si="18"/>
        <v>0</v>
      </c>
      <c r="M361" s="79" t="s">
        <v>836</v>
      </c>
      <c r="N361" s="78" t="s">
        <v>100</v>
      </c>
      <c r="O361" s="70" t="s">
        <v>72</v>
      </c>
      <c r="P361" s="79" t="s">
        <v>69</v>
      </c>
      <c r="Q361" s="70" t="s">
        <v>832</v>
      </c>
      <c r="R361" s="99" t="s">
        <v>833</v>
      </c>
      <c r="S361" s="73">
        <v>135201202</v>
      </c>
      <c r="T361" s="99" t="s">
        <v>834</v>
      </c>
      <c r="U361" s="99" t="s">
        <v>599</v>
      </c>
      <c r="V361" s="100" t="s">
        <v>835</v>
      </c>
      <c r="W361" s="99">
        <v>2978799</v>
      </c>
      <c r="X361" s="83" t="s">
        <v>77</v>
      </c>
      <c r="Y361" s="70" t="s">
        <v>78</v>
      </c>
      <c r="Z361" s="95">
        <v>45313</v>
      </c>
      <c r="AA361" s="95">
        <v>45323</v>
      </c>
      <c r="AB361" s="95">
        <v>45349</v>
      </c>
      <c r="AC361" s="95">
        <v>45349</v>
      </c>
      <c r="AD361" s="86">
        <f t="shared" si="19"/>
        <v>10</v>
      </c>
      <c r="AE361" s="86">
        <f t="shared" si="19"/>
        <v>26</v>
      </c>
      <c r="AF361" s="86">
        <f t="shared" si="20"/>
        <v>36</v>
      </c>
      <c r="AG361" s="87" t="s">
        <v>69</v>
      </c>
      <c r="AH361" s="88" t="s">
        <v>69</v>
      </c>
      <c r="AI361" s="86" t="str">
        <f>VLOOKUP(Q361,[5]BD!H$6:K$170,4,0)</f>
        <v>13-10-00-035</v>
      </c>
    </row>
    <row r="362" spans="1:35" s="67" customFormat="1" ht="15" hidden="1" customHeight="1" x14ac:dyDescent="0.25">
      <c r="A362" s="68">
        <v>337</v>
      </c>
      <c r="B362" s="69">
        <v>15101500</v>
      </c>
      <c r="C362" s="70" t="s">
        <v>602</v>
      </c>
      <c r="D362" s="71" t="s">
        <v>65</v>
      </c>
      <c r="E362" s="87">
        <v>324</v>
      </c>
      <c r="F362" s="70" t="s">
        <v>164</v>
      </c>
      <c r="G362" s="73" t="s">
        <v>67</v>
      </c>
      <c r="H362" s="74">
        <v>13920000</v>
      </c>
      <c r="I362" s="74">
        <v>13920000</v>
      </c>
      <c r="J362" s="75" t="s">
        <v>68</v>
      </c>
      <c r="K362" s="70" t="s">
        <v>69</v>
      </c>
      <c r="L362" s="76">
        <f t="shared" si="18"/>
        <v>0</v>
      </c>
      <c r="M362" s="79" t="s">
        <v>837</v>
      </c>
      <c r="N362" s="78" t="s">
        <v>313</v>
      </c>
      <c r="O362" s="70" t="s">
        <v>72</v>
      </c>
      <c r="P362" s="79" t="s">
        <v>69</v>
      </c>
      <c r="Q362" s="70" t="s">
        <v>832</v>
      </c>
      <c r="R362" s="99" t="s">
        <v>833</v>
      </c>
      <c r="S362" s="73">
        <v>135201202</v>
      </c>
      <c r="T362" s="99" t="s">
        <v>834</v>
      </c>
      <c r="U362" s="99" t="s">
        <v>599</v>
      </c>
      <c r="V362" s="100" t="s">
        <v>835</v>
      </c>
      <c r="W362" s="99">
        <v>2978799</v>
      </c>
      <c r="X362" s="83" t="s">
        <v>77</v>
      </c>
      <c r="Y362" s="70" t="s">
        <v>81</v>
      </c>
      <c r="Z362" s="95">
        <v>45294</v>
      </c>
      <c r="AA362" s="95">
        <v>45303</v>
      </c>
      <c r="AB362" s="95">
        <v>45330</v>
      </c>
      <c r="AC362" s="95">
        <v>45330</v>
      </c>
      <c r="AD362" s="86">
        <f t="shared" si="19"/>
        <v>9</v>
      </c>
      <c r="AE362" s="86">
        <f t="shared" si="19"/>
        <v>27</v>
      </c>
      <c r="AF362" s="86">
        <f t="shared" si="20"/>
        <v>36</v>
      </c>
      <c r="AG362" s="87" t="s">
        <v>69</v>
      </c>
      <c r="AH362" s="88" t="s">
        <v>69</v>
      </c>
      <c r="AI362" s="86" t="str">
        <f>VLOOKUP(Q362,[5]BD!H$6:K$170,4,0)</f>
        <v>13-10-00-035</v>
      </c>
    </row>
    <row r="363" spans="1:35" s="67" customFormat="1" ht="15" hidden="1" customHeight="1" x14ac:dyDescent="0.25">
      <c r="A363" s="68">
        <v>338</v>
      </c>
      <c r="B363" s="69">
        <v>15101500</v>
      </c>
      <c r="C363" s="70" t="s">
        <v>602</v>
      </c>
      <c r="D363" s="71" t="s">
        <v>65</v>
      </c>
      <c r="E363" s="87">
        <v>318</v>
      </c>
      <c r="F363" s="70" t="s">
        <v>164</v>
      </c>
      <c r="G363" s="73" t="s">
        <v>67</v>
      </c>
      <c r="H363" s="74">
        <v>2000000</v>
      </c>
      <c r="I363" s="74">
        <v>2000000</v>
      </c>
      <c r="J363" s="75" t="s">
        <v>68</v>
      </c>
      <c r="K363" s="70" t="s">
        <v>69</v>
      </c>
      <c r="L363" s="76">
        <f t="shared" si="18"/>
        <v>0</v>
      </c>
      <c r="M363" s="79" t="s">
        <v>838</v>
      </c>
      <c r="N363" s="78" t="s">
        <v>313</v>
      </c>
      <c r="O363" s="70" t="s">
        <v>72</v>
      </c>
      <c r="P363" s="79" t="s">
        <v>69</v>
      </c>
      <c r="Q363" s="70" t="s">
        <v>832</v>
      </c>
      <c r="R363" s="99" t="s">
        <v>833</v>
      </c>
      <c r="S363" s="73">
        <v>135201202</v>
      </c>
      <c r="T363" s="99" t="s">
        <v>834</v>
      </c>
      <c r="U363" s="99" t="s">
        <v>599</v>
      </c>
      <c r="V363" s="100" t="s">
        <v>835</v>
      </c>
      <c r="W363" s="99">
        <v>2978799</v>
      </c>
      <c r="X363" s="83" t="s">
        <v>77</v>
      </c>
      <c r="Y363" s="70" t="s">
        <v>83</v>
      </c>
      <c r="Z363" s="95">
        <v>45300</v>
      </c>
      <c r="AA363" s="95">
        <v>45309</v>
      </c>
      <c r="AB363" s="95">
        <v>45336</v>
      </c>
      <c r="AC363" s="95">
        <v>45336</v>
      </c>
      <c r="AD363" s="86">
        <f t="shared" si="19"/>
        <v>9</v>
      </c>
      <c r="AE363" s="86">
        <f t="shared" si="19"/>
        <v>27</v>
      </c>
      <c r="AF363" s="86">
        <f t="shared" si="20"/>
        <v>36</v>
      </c>
      <c r="AG363" s="87" t="s">
        <v>69</v>
      </c>
      <c r="AH363" s="88" t="s">
        <v>69</v>
      </c>
      <c r="AI363" s="86" t="str">
        <f>VLOOKUP(Q363,[5]BD!H$6:K$170,4,0)</f>
        <v>13-10-00-035</v>
      </c>
    </row>
    <row r="364" spans="1:35" s="67" customFormat="1" ht="15" hidden="1" customHeight="1" x14ac:dyDescent="0.25">
      <c r="A364" s="68">
        <v>339</v>
      </c>
      <c r="B364" s="69">
        <v>72101507</v>
      </c>
      <c r="C364" s="70" t="s">
        <v>504</v>
      </c>
      <c r="D364" s="71" t="s">
        <v>151</v>
      </c>
      <c r="E364" s="87">
        <v>275</v>
      </c>
      <c r="F364" s="70" t="s">
        <v>164</v>
      </c>
      <c r="G364" s="73" t="s">
        <v>67</v>
      </c>
      <c r="H364" s="74">
        <v>5000000</v>
      </c>
      <c r="I364" s="74">
        <v>5000000</v>
      </c>
      <c r="J364" s="75" t="s">
        <v>68</v>
      </c>
      <c r="K364" s="70" t="s">
        <v>69</v>
      </c>
      <c r="L364" s="76">
        <f t="shared" si="18"/>
        <v>0</v>
      </c>
      <c r="M364" s="79" t="s">
        <v>839</v>
      </c>
      <c r="N364" s="78" t="s">
        <v>100</v>
      </c>
      <c r="O364" s="70" t="s">
        <v>72</v>
      </c>
      <c r="P364" s="79" t="s">
        <v>69</v>
      </c>
      <c r="Q364" s="70" t="s">
        <v>832</v>
      </c>
      <c r="R364" s="99" t="s">
        <v>833</v>
      </c>
      <c r="S364" s="73">
        <v>135201202</v>
      </c>
      <c r="T364" s="99" t="s">
        <v>834</v>
      </c>
      <c r="U364" s="99" t="s">
        <v>599</v>
      </c>
      <c r="V364" s="100" t="s">
        <v>835</v>
      </c>
      <c r="W364" s="99">
        <v>2978799</v>
      </c>
      <c r="X364" s="83" t="s">
        <v>77</v>
      </c>
      <c r="Y364" s="70" t="s">
        <v>197</v>
      </c>
      <c r="Z364" s="95">
        <v>45342</v>
      </c>
      <c r="AA364" s="95">
        <v>45351</v>
      </c>
      <c r="AB364" s="95">
        <v>45378</v>
      </c>
      <c r="AC364" s="95">
        <v>45378</v>
      </c>
      <c r="AD364" s="86">
        <f t="shared" si="19"/>
        <v>9</v>
      </c>
      <c r="AE364" s="86">
        <f t="shared" si="19"/>
        <v>27</v>
      </c>
      <c r="AF364" s="86">
        <f t="shared" si="20"/>
        <v>36</v>
      </c>
      <c r="AG364" s="87" t="s">
        <v>69</v>
      </c>
      <c r="AH364" s="88" t="s">
        <v>69</v>
      </c>
      <c r="AI364" s="86" t="str">
        <f>VLOOKUP(Q364,[5]BD!H$6:K$170,4,0)</f>
        <v>13-10-00-035</v>
      </c>
    </row>
    <row r="365" spans="1:35" s="67" customFormat="1" ht="15" hidden="1" customHeight="1" x14ac:dyDescent="0.25">
      <c r="A365" s="68">
        <v>340</v>
      </c>
      <c r="B365" s="69">
        <v>72101509</v>
      </c>
      <c r="C365" s="70" t="s">
        <v>240</v>
      </c>
      <c r="D365" s="71" t="s">
        <v>151</v>
      </c>
      <c r="E365" s="87">
        <v>291</v>
      </c>
      <c r="F365" s="70" t="s">
        <v>164</v>
      </c>
      <c r="G365" s="73" t="s">
        <v>67</v>
      </c>
      <c r="H365" s="74">
        <v>4000000</v>
      </c>
      <c r="I365" s="74">
        <v>4000000</v>
      </c>
      <c r="J365" s="75" t="s">
        <v>68</v>
      </c>
      <c r="K365" s="70" t="s">
        <v>69</v>
      </c>
      <c r="L365" s="76">
        <f t="shared" si="18"/>
        <v>0</v>
      </c>
      <c r="M365" s="79" t="s">
        <v>840</v>
      </c>
      <c r="N365" s="78" t="s">
        <v>100</v>
      </c>
      <c r="O365" s="70" t="s">
        <v>72</v>
      </c>
      <c r="P365" s="79" t="s">
        <v>69</v>
      </c>
      <c r="Q365" s="70" t="s">
        <v>832</v>
      </c>
      <c r="R365" s="99" t="s">
        <v>833</v>
      </c>
      <c r="S365" s="73">
        <v>135201202</v>
      </c>
      <c r="T365" s="99" t="s">
        <v>834</v>
      </c>
      <c r="U365" s="99" t="s">
        <v>599</v>
      </c>
      <c r="V365" s="100" t="s">
        <v>835</v>
      </c>
      <c r="W365" s="99">
        <v>2978799</v>
      </c>
      <c r="X365" s="83" t="s">
        <v>77</v>
      </c>
      <c r="Y365" s="70" t="s">
        <v>81</v>
      </c>
      <c r="Z365" s="95">
        <v>45327</v>
      </c>
      <c r="AA365" s="95">
        <v>45336</v>
      </c>
      <c r="AB365" s="95">
        <v>45362</v>
      </c>
      <c r="AC365" s="95">
        <v>45362</v>
      </c>
      <c r="AD365" s="86">
        <f t="shared" si="19"/>
        <v>9</v>
      </c>
      <c r="AE365" s="86">
        <f t="shared" si="19"/>
        <v>26</v>
      </c>
      <c r="AF365" s="86">
        <f t="shared" si="20"/>
        <v>35</v>
      </c>
      <c r="AG365" s="87" t="s">
        <v>69</v>
      </c>
      <c r="AH365" s="88" t="s">
        <v>69</v>
      </c>
      <c r="AI365" s="86" t="str">
        <f>VLOOKUP(Q365,[5]BD!H$6:K$170,4,0)</f>
        <v>13-10-00-035</v>
      </c>
    </row>
    <row r="366" spans="1:35" s="67" customFormat="1" ht="15" hidden="1" customHeight="1" x14ac:dyDescent="0.25">
      <c r="A366" s="68">
        <v>341</v>
      </c>
      <c r="B366" s="69">
        <v>72154066</v>
      </c>
      <c r="C366" s="70" t="s">
        <v>643</v>
      </c>
      <c r="D366" s="71" t="s">
        <v>156</v>
      </c>
      <c r="E366" s="87">
        <v>259</v>
      </c>
      <c r="F366" s="70" t="s">
        <v>164</v>
      </c>
      <c r="G366" s="73" t="s">
        <v>67</v>
      </c>
      <c r="H366" s="74">
        <v>2500000</v>
      </c>
      <c r="I366" s="74">
        <v>2500000</v>
      </c>
      <c r="J366" s="75" t="s">
        <v>68</v>
      </c>
      <c r="K366" s="70" t="s">
        <v>69</v>
      </c>
      <c r="L366" s="76">
        <f t="shared" si="18"/>
        <v>0</v>
      </c>
      <c r="M366" s="79" t="s">
        <v>841</v>
      </c>
      <c r="N366" s="78" t="s">
        <v>100</v>
      </c>
      <c r="O366" s="70" t="s">
        <v>72</v>
      </c>
      <c r="P366" s="79" t="s">
        <v>69</v>
      </c>
      <c r="Q366" s="70" t="s">
        <v>832</v>
      </c>
      <c r="R366" s="99" t="s">
        <v>833</v>
      </c>
      <c r="S366" s="73">
        <v>135201202</v>
      </c>
      <c r="T366" s="99" t="s">
        <v>834</v>
      </c>
      <c r="U366" s="99" t="s">
        <v>599</v>
      </c>
      <c r="V366" s="100" t="s">
        <v>835</v>
      </c>
      <c r="W366" s="99">
        <v>2978799</v>
      </c>
      <c r="X366" s="83" t="s">
        <v>77</v>
      </c>
      <c r="Y366" s="70" t="s">
        <v>78</v>
      </c>
      <c r="Z366" s="95">
        <v>45348</v>
      </c>
      <c r="AA366" s="95">
        <v>45358</v>
      </c>
      <c r="AB366" s="95">
        <v>45385</v>
      </c>
      <c r="AC366" s="95">
        <v>45385</v>
      </c>
      <c r="AD366" s="86">
        <f t="shared" si="19"/>
        <v>10</v>
      </c>
      <c r="AE366" s="86">
        <f t="shared" si="19"/>
        <v>27</v>
      </c>
      <c r="AF366" s="86">
        <f t="shared" si="20"/>
        <v>37</v>
      </c>
      <c r="AG366" s="87" t="s">
        <v>69</v>
      </c>
      <c r="AH366" s="88" t="s">
        <v>69</v>
      </c>
      <c r="AI366" s="86" t="str">
        <f>VLOOKUP(Q366,[5]BD!H$6:K$170,4,0)</f>
        <v>13-10-00-035</v>
      </c>
    </row>
    <row r="367" spans="1:35" s="67" customFormat="1" ht="15" hidden="1" customHeight="1" x14ac:dyDescent="0.25">
      <c r="A367" s="68">
        <v>342</v>
      </c>
      <c r="B367" s="69">
        <v>72101507</v>
      </c>
      <c r="C367" s="70" t="s">
        <v>504</v>
      </c>
      <c r="D367" s="71" t="s">
        <v>151</v>
      </c>
      <c r="E367" s="87">
        <v>60</v>
      </c>
      <c r="F367" s="70" t="s">
        <v>164</v>
      </c>
      <c r="G367" s="73" t="s">
        <v>67</v>
      </c>
      <c r="H367" s="74">
        <v>5000000</v>
      </c>
      <c r="I367" s="74">
        <v>5000000</v>
      </c>
      <c r="J367" s="75" t="s">
        <v>68</v>
      </c>
      <c r="K367" s="70" t="s">
        <v>69</v>
      </c>
      <c r="L367" s="76">
        <f t="shared" si="18"/>
        <v>0</v>
      </c>
      <c r="M367" s="79" t="s">
        <v>842</v>
      </c>
      <c r="N367" s="78" t="s">
        <v>100</v>
      </c>
      <c r="O367" s="70" t="s">
        <v>72</v>
      </c>
      <c r="P367" s="79" t="s">
        <v>69</v>
      </c>
      <c r="Q367" s="70" t="s">
        <v>832</v>
      </c>
      <c r="R367" s="99" t="s">
        <v>833</v>
      </c>
      <c r="S367" s="73">
        <v>135201202</v>
      </c>
      <c r="T367" s="99" t="s">
        <v>834</v>
      </c>
      <c r="U367" s="99" t="s">
        <v>599</v>
      </c>
      <c r="V367" s="100" t="s">
        <v>835</v>
      </c>
      <c r="W367" s="99">
        <v>2978799</v>
      </c>
      <c r="X367" s="83" t="s">
        <v>77</v>
      </c>
      <c r="Y367" s="70" t="s">
        <v>83</v>
      </c>
      <c r="Z367" s="95">
        <v>45334</v>
      </c>
      <c r="AA367" s="95">
        <v>45344</v>
      </c>
      <c r="AB367" s="95">
        <v>45371</v>
      </c>
      <c r="AC367" s="95">
        <v>45371</v>
      </c>
      <c r="AD367" s="86">
        <f t="shared" si="19"/>
        <v>10</v>
      </c>
      <c r="AE367" s="86">
        <f t="shared" si="19"/>
        <v>27</v>
      </c>
      <c r="AF367" s="86">
        <f t="shared" si="20"/>
        <v>37</v>
      </c>
      <c r="AG367" s="87" t="s">
        <v>69</v>
      </c>
      <c r="AH367" s="88" t="s">
        <v>69</v>
      </c>
      <c r="AI367" s="86" t="str">
        <f>VLOOKUP(Q367,[5]BD!H$6:K$170,4,0)</f>
        <v>13-10-00-035</v>
      </c>
    </row>
    <row r="368" spans="1:35" s="67" customFormat="1" ht="15" hidden="1" customHeight="1" x14ac:dyDescent="0.25">
      <c r="A368" s="68">
        <v>343</v>
      </c>
      <c r="B368" s="69">
        <v>81101706</v>
      </c>
      <c r="C368" s="70" t="s">
        <v>320</v>
      </c>
      <c r="D368" s="71" t="s">
        <v>167</v>
      </c>
      <c r="E368" s="87">
        <v>60</v>
      </c>
      <c r="F368" s="70" t="s">
        <v>164</v>
      </c>
      <c r="G368" s="73" t="s">
        <v>67</v>
      </c>
      <c r="H368" s="74">
        <v>6500000</v>
      </c>
      <c r="I368" s="74">
        <v>6500000</v>
      </c>
      <c r="J368" s="75" t="s">
        <v>68</v>
      </c>
      <c r="K368" s="70" t="s">
        <v>69</v>
      </c>
      <c r="L368" s="76">
        <f t="shared" si="18"/>
        <v>0</v>
      </c>
      <c r="M368" s="79" t="s">
        <v>843</v>
      </c>
      <c r="N368" s="78" t="s">
        <v>100</v>
      </c>
      <c r="O368" s="70" t="s">
        <v>72</v>
      </c>
      <c r="P368" s="79" t="s">
        <v>69</v>
      </c>
      <c r="Q368" s="70" t="s">
        <v>832</v>
      </c>
      <c r="R368" s="99" t="s">
        <v>833</v>
      </c>
      <c r="S368" s="73">
        <v>135201202</v>
      </c>
      <c r="T368" s="99" t="s">
        <v>834</v>
      </c>
      <c r="U368" s="99" t="s">
        <v>599</v>
      </c>
      <c r="V368" s="100" t="s">
        <v>835</v>
      </c>
      <c r="W368" s="99">
        <v>2978799</v>
      </c>
      <c r="X368" s="83" t="s">
        <v>77</v>
      </c>
      <c r="Y368" s="70" t="s">
        <v>83</v>
      </c>
      <c r="Z368" s="95">
        <v>45390</v>
      </c>
      <c r="AA368" s="95">
        <v>45400</v>
      </c>
      <c r="AB368" s="95">
        <v>45427</v>
      </c>
      <c r="AC368" s="95">
        <v>45427</v>
      </c>
      <c r="AD368" s="86">
        <f t="shared" si="19"/>
        <v>10</v>
      </c>
      <c r="AE368" s="86">
        <f t="shared" si="19"/>
        <v>27</v>
      </c>
      <c r="AF368" s="86">
        <f t="shared" si="20"/>
        <v>37</v>
      </c>
      <c r="AG368" s="87" t="s">
        <v>69</v>
      </c>
      <c r="AH368" s="88" t="s">
        <v>69</v>
      </c>
      <c r="AI368" s="86" t="str">
        <f>VLOOKUP(Q368,[5]BD!H$6:K$170,4,0)</f>
        <v>13-10-00-035</v>
      </c>
    </row>
    <row r="369" spans="1:35" s="67" customFormat="1" ht="15" hidden="1" customHeight="1" x14ac:dyDescent="0.25">
      <c r="A369" s="68">
        <v>344</v>
      </c>
      <c r="B369" s="69">
        <v>39121700</v>
      </c>
      <c r="C369" s="70" t="s">
        <v>558</v>
      </c>
      <c r="D369" s="71" t="s">
        <v>241</v>
      </c>
      <c r="E369" s="87">
        <v>201</v>
      </c>
      <c r="F369" s="70" t="s">
        <v>164</v>
      </c>
      <c r="G369" s="73" t="s">
        <v>67</v>
      </c>
      <c r="H369" s="74">
        <v>14280000</v>
      </c>
      <c r="I369" s="74">
        <v>14280000</v>
      </c>
      <c r="J369" s="75" t="s">
        <v>68</v>
      </c>
      <c r="K369" s="70" t="s">
        <v>69</v>
      </c>
      <c r="L369" s="76">
        <f t="shared" si="18"/>
        <v>0</v>
      </c>
      <c r="M369" s="79" t="s">
        <v>844</v>
      </c>
      <c r="N369" s="78" t="s">
        <v>313</v>
      </c>
      <c r="O369" s="70" t="s">
        <v>72</v>
      </c>
      <c r="P369" s="79" t="s">
        <v>69</v>
      </c>
      <c r="Q369" s="70" t="s">
        <v>832</v>
      </c>
      <c r="R369" s="99" t="s">
        <v>833</v>
      </c>
      <c r="S369" s="73">
        <v>135201202</v>
      </c>
      <c r="T369" s="99" t="s">
        <v>834</v>
      </c>
      <c r="U369" s="99" t="s">
        <v>599</v>
      </c>
      <c r="V369" s="100" t="s">
        <v>835</v>
      </c>
      <c r="W369" s="99">
        <v>2978799</v>
      </c>
      <c r="X369" s="83" t="s">
        <v>77</v>
      </c>
      <c r="Y369" s="70" t="s">
        <v>83</v>
      </c>
      <c r="Z369" s="95">
        <v>45414</v>
      </c>
      <c r="AA369" s="95">
        <v>45426</v>
      </c>
      <c r="AB369" s="95">
        <v>45454</v>
      </c>
      <c r="AC369" s="95">
        <v>45454</v>
      </c>
      <c r="AD369" s="86">
        <f t="shared" si="19"/>
        <v>12</v>
      </c>
      <c r="AE369" s="86">
        <f t="shared" si="19"/>
        <v>28</v>
      </c>
      <c r="AF369" s="86">
        <f t="shared" si="20"/>
        <v>40</v>
      </c>
      <c r="AG369" s="87" t="s">
        <v>69</v>
      </c>
      <c r="AH369" s="88" t="s">
        <v>69</v>
      </c>
      <c r="AI369" s="86" t="str">
        <f>VLOOKUP(Q369,[5]BD!H$6:K$170,4,0)</f>
        <v>13-10-00-035</v>
      </c>
    </row>
    <row r="370" spans="1:35" s="67" customFormat="1" ht="15" hidden="1" customHeight="1" x14ac:dyDescent="0.25">
      <c r="A370" s="68">
        <v>345</v>
      </c>
      <c r="B370" s="69">
        <v>73152108</v>
      </c>
      <c r="C370" s="70" t="s">
        <v>845</v>
      </c>
      <c r="D370" s="71" t="s">
        <v>321</v>
      </c>
      <c r="E370" s="87">
        <v>60</v>
      </c>
      <c r="F370" s="70" t="s">
        <v>164</v>
      </c>
      <c r="G370" s="73" t="s">
        <v>67</v>
      </c>
      <c r="H370" s="74">
        <v>10000000</v>
      </c>
      <c r="I370" s="74">
        <v>10000000</v>
      </c>
      <c r="J370" s="75" t="s">
        <v>68</v>
      </c>
      <c r="K370" s="70" t="s">
        <v>69</v>
      </c>
      <c r="L370" s="76">
        <f t="shared" si="18"/>
        <v>0</v>
      </c>
      <c r="M370" s="79" t="s">
        <v>846</v>
      </c>
      <c r="N370" s="78" t="s">
        <v>100</v>
      </c>
      <c r="O370" s="70" t="s">
        <v>72</v>
      </c>
      <c r="P370" s="79" t="s">
        <v>69</v>
      </c>
      <c r="Q370" s="70" t="s">
        <v>832</v>
      </c>
      <c r="R370" s="99" t="s">
        <v>833</v>
      </c>
      <c r="S370" s="73">
        <v>135201202</v>
      </c>
      <c r="T370" s="99" t="s">
        <v>834</v>
      </c>
      <c r="U370" s="99" t="s">
        <v>599</v>
      </c>
      <c r="V370" s="100" t="s">
        <v>835</v>
      </c>
      <c r="W370" s="99">
        <v>2978799</v>
      </c>
      <c r="X370" s="83" t="s">
        <v>77</v>
      </c>
      <c r="Y370" s="70" t="s">
        <v>81</v>
      </c>
      <c r="Z370" s="95">
        <v>45447</v>
      </c>
      <c r="AA370" s="95">
        <v>45457</v>
      </c>
      <c r="AB370" s="95">
        <v>45484</v>
      </c>
      <c r="AC370" s="95">
        <v>45484</v>
      </c>
      <c r="AD370" s="86">
        <f t="shared" si="19"/>
        <v>10</v>
      </c>
      <c r="AE370" s="86">
        <f t="shared" si="19"/>
        <v>27</v>
      </c>
      <c r="AF370" s="86">
        <f t="shared" si="20"/>
        <v>37</v>
      </c>
      <c r="AG370" s="87" t="s">
        <v>69</v>
      </c>
      <c r="AH370" s="88" t="s">
        <v>69</v>
      </c>
      <c r="AI370" s="86" t="str">
        <f>VLOOKUP(Q370,[5]BD!H$6:K$170,4,0)</f>
        <v>13-10-00-035</v>
      </c>
    </row>
    <row r="371" spans="1:35" s="67" customFormat="1" ht="15" hidden="1" customHeight="1" x14ac:dyDescent="0.25">
      <c r="A371" s="68">
        <v>346</v>
      </c>
      <c r="B371" s="69">
        <v>72154055</v>
      </c>
      <c r="C371" s="70" t="s">
        <v>695</v>
      </c>
      <c r="D371" s="71" t="s">
        <v>156</v>
      </c>
      <c r="E371" s="87">
        <v>262</v>
      </c>
      <c r="F371" s="70" t="s">
        <v>164</v>
      </c>
      <c r="G371" s="73" t="s">
        <v>67</v>
      </c>
      <c r="H371" s="74">
        <v>6000000</v>
      </c>
      <c r="I371" s="74">
        <v>6000000</v>
      </c>
      <c r="J371" s="75" t="s">
        <v>68</v>
      </c>
      <c r="K371" s="70" t="s">
        <v>69</v>
      </c>
      <c r="L371" s="76">
        <f t="shared" si="18"/>
        <v>0</v>
      </c>
      <c r="M371" s="79" t="s">
        <v>847</v>
      </c>
      <c r="N371" s="78" t="s">
        <v>100</v>
      </c>
      <c r="O371" s="70" t="s">
        <v>72</v>
      </c>
      <c r="P371" s="79" t="s">
        <v>69</v>
      </c>
      <c r="Q371" s="70" t="s">
        <v>832</v>
      </c>
      <c r="R371" s="99" t="s">
        <v>833</v>
      </c>
      <c r="S371" s="73">
        <v>135201202</v>
      </c>
      <c r="T371" s="99" t="s">
        <v>834</v>
      </c>
      <c r="U371" s="99" t="s">
        <v>599</v>
      </c>
      <c r="V371" s="100" t="s">
        <v>835</v>
      </c>
      <c r="W371" s="99">
        <v>2978799</v>
      </c>
      <c r="X371" s="83" t="s">
        <v>77</v>
      </c>
      <c r="Y371" s="70" t="s">
        <v>81</v>
      </c>
      <c r="Z371" s="95">
        <v>45355</v>
      </c>
      <c r="AA371" s="95">
        <v>45365</v>
      </c>
      <c r="AB371" s="95">
        <v>45392</v>
      </c>
      <c r="AC371" s="95">
        <v>45392</v>
      </c>
      <c r="AD371" s="86">
        <f t="shared" si="19"/>
        <v>10</v>
      </c>
      <c r="AE371" s="86">
        <f t="shared" si="19"/>
        <v>27</v>
      </c>
      <c r="AF371" s="86">
        <f t="shared" si="20"/>
        <v>37</v>
      </c>
      <c r="AG371" s="87" t="s">
        <v>69</v>
      </c>
      <c r="AH371" s="88" t="s">
        <v>69</v>
      </c>
      <c r="AI371" s="86" t="str">
        <f>VLOOKUP(Q371,[5]BD!H$6:K$170,4,0)</f>
        <v>13-10-00-035</v>
      </c>
    </row>
    <row r="372" spans="1:35" s="67" customFormat="1" ht="15" hidden="1" customHeight="1" x14ac:dyDescent="0.25">
      <c r="A372" s="68">
        <v>347</v>
      </c>
      <c r="B372" s="69">
        <v>80131500</v>
      </c>
      <c r="C372" s="81" t="s">
        <v>166</v>
      </c>
      <c r="D372" s="71" t="s">
        <v>65</v>
      </c>
      <c r="E372" s="87">
        <v>365</v>
      </c>
      <c r="F372" s="70" t="s">
        <v>66</v>
      </c>
      <c r="G372" s="73" t="s">
        <v>67</v>
      </c>
      <c r="H372" s="74">
        <v>1345775400</v>
      </c>
      <c r="I372" s="74">
        <v>1345775400</v>
      </c>
      <c r="J372" s="75" t="s">
        <v>68</v>
      </c>
      <c r="K372" s="70" t="s">
        <v>69</v>
      </c>
      <c r="L372" s="76">
        <f t="shared" si="18"/>
        <v>0</v>
      </c>
      <c r="M372" s="79" t="s">
        <v>848</v>
      </c>
      <c r="N372" s="70" t="s">
        <v>169</v>
      </c>
      <c r="O372" s="70" t="s">
        <v>72</v>
      </c>
      <c r="P372" s="79" t="s">
        <v>69</v>
      </c>
      <c r="Q372" s="70" t="s">
        <v>832</v>
      </c>
      <c r="R372" s="99" t="s">
        <v>833</v>
      </c>
      <c r="S372" s="73">
        <v>135201202</v>
      </c>
      <c r="T372" s="99" t="s">
        <v>834</v>
      </c>
      <c r="U372" s="99" t="s">
        <v>599</v>
      </c>
      <c r="V372" s="100" t="s">
        <v>835</v>
      </c>
      <c r="W372" s="99">
        <v>2978799</v>
      </c>
      <c r="X372" s="83" t="s">
        <v>77</v>
      </c>
      <c r="Y372" s="70" t="s">
        <v>78</v>
      </c>
      <c r="Z372" s="95">
        <v>45267</v>
      </c>
      <c r="AA372" s="95">
        <v>45293</v>
      </c>
      <c r="AB372" s="95">
        <v>45293</v>
      </c>
      <c r="AC372" s="95">
        <v>45293</v>
      </c>
      <c r="AD372" s="86">
        <f t="shared" si="19"/>
        <v>26</v>
      </c>
      <c r="AE372" s="86">
        <f t="shared" si="19"/>
        <v>0</v>
      </c>
      <c r="AF372" s="86">
        <f t="shared" si="20"/>
        <v>26</v>
      </c>
      <c r="AG372" s="87" t="s">
        <v>69</v>
      </c>
      <c r="AH372" s="88" t="s">
        <v>69</v>
      </c>
      <c r="AI372" s="86" t="str">
        <f>VLOOKUP(Q372,[5]BD!H$6:K$170,4,0)</f>
        <v>13-10-00-035</v>
      </c>
    </row>
    <row r="373" spans="1:35" s="67" customFormat="1" ht="15" hidden="1" customHeight="1" x14ac:dyDescent="0.25">
      <c r="A373" s="68">
        <v>348</v>
      </c>
      <c r="B373" s="69">
        <v>72102100</v>
      </c>
      <c r="C373" s="70" t="s">
        <v>606</v>
      </c>
      <c r="D373" s="71" t="s">
        <v>151</v>
      </c>
      <c r="E373" s="87">
        <v>289</v>
      </c>
      <c r="F373" s="70" t="s">
        <v>164</v>
      </c>
      <c r="G373" s="73" t="s">
        <v>67</v>
      </c>
      <c r="H373" s="74">
        <v>30000000</v>
      </c>
      <c r="I373" s="74">
        <v>30000000</v>
      </c>
      <c r="J373" s="75" t="s">
        <v>68</v>
      </c>
      <c r="K373" s="70" t="s">
        <v>69</v>
      </c>
      <c r="L373" s="76">
        <f t="shared" si="18"/>
        <v>0</v>
      </c>
      <c r="M373" s="79" t="s">
        <v>849</v>
      </c>
      <c r="N373" s="78" t="s">
        <v>100</v>
      </c>
      <c r="O373" s="70" t="s">
        <v>72</v>
      </c>
      <c r="P373" s="79" t="s">
        <v>69</v>
      </c>
      <c r="Q373" s="70" t="s">
        <v>832</v>
      </c>
      <c r="R373" s="99" t="s">
        <v>833</v>
      </c>
      <c r="S373" s="73">
        <v>135201202</v>
      </c>
      <c r="T373" s="99" t="s">
        <v>834</v>
      </c>
      <c r="U373" s="99" t="s">
        <v>599</v>
      </c>
      <c r="V373" s="100" t="s">
        <v>835</v>
      </c>
      <c r="W373" s="99">
        <v>2978799</v>
      </c>
      <c r="X373" s="83" t="s">
        <v>77</v>
      </c>
      <c r="Y373" s="70" t="s">
        <v>81</v>
      </c>
      <c r="Z373" s="95">
        <v>45327</v>
      </c>
      <c r="AA373" s="95">
        <v>45337</v>
      </c>
      <c r="AB373" s="95">
        <v>45364</v>
      </c>
      <c r="AC373" s="95">
        <v>45364</v>
      </c>
      <c r="AD373" s="86">
        <f t="shared" si="19"/>
        <v>10</v>
      </c>
      <c r="AE373" s="86">
        <f t="shared" si="19"/>
        <v>27</v>
      </c>
      <c r="AF373" s="86">
        <f t="shared" si="20"/>
        <v>37</v>
      </c>
      <c r="AG373" s="87" t="s">
        <v>69</v>
      </c>
      <c r="AH373" s="88" t="s">
        <v>69</v>
      </c>
      <c r="AI373" s="86" t="str">
        <f>VLOOKUP(Q373,[5]BD!H$6:K$170,4,0)</f>
        <v>13-10-00-035</v>
      </c>
    </row>
    <row r="374" spans="1:35" s="67" customFormat="1" ht="15" hidden="1" customHeight="1" x14ac:dyDescent="0.25">
      <c r="A374" s="68">
        <v>349</v>
      </c>
      <c r="B374" s="69">
        <v>46171514</v>
      </c>
      <c r="C374" s="70" t="s">
        <v>677</v>
      </c>
      <c r="D374" s="71" t="s">
        <v>98</v>
      </c>
      <c r="E374" s="72">
        <v>60</v>
      </c>
      <c r="F374" s="70" t="s">
        <v>164</v>
      </c>
      <c r="G374" s="73" t="s">
        <v>67</v>
      </c>
      <c r="H374" s="74">
        <v>4000000</v>
      </c>
      <c r="I374" s="139">
        <v>4000000</v>
      </c>
      <c r="J374" s="75" t="s">
        <v>68</v>
      </c>
      <c r="K374" s="70" t="s">
        <v>69</v>
      </c>
      <c r="L374" s="76">
        <f t="shared" si="18"/>
        <v>0</v>
      </c>
      <c r="M374" s="79" t="s">
        <v>850</v>
      </c>
      <c r="N374" s="78" t="s">
        <v>154</v>
      </c>
      <c r="O374" s="70" t="s">
        <v>72</v>
      </c>
      <c r="P374" s="79" t="s">
        <v>69</v>
      </c>
      <c r="Q374" s="70" t="s">
        <v>832</v>
      </c>
      <c r="R374" s="99" t="s">
        <v>833</v>
      </c>
      <c r="S374" s="73">
        <v>135201202</v>
      </c>
      <c r="T374" s="99" t="s">
        <v>834</v>
      </c>
      <c r="U374" s="99" t="s">
        <v>599</v>
      </c>
      <c r="V374" s="140" t="s">
        <v>835</v>
      </c>
      <c r="W374" s="99">
        <v>2978799</v>
      </c>
      <c r="X374" s="83" t="s">
        <v>77</v>
      </c>
      <c r="Y374" s="70" t="s">
        <v>81</v>
      </c>
      <c r="Z374" s="95">
        <v>45475</v>
      </c>
      <c r="AA374" s="95">
        <v>45485</v>
      </c>
      <c r="AB374" s="95">
        <v>45512</v>
      </c>
      <c r="AC374" s="95">
        <v>45512</v>
      </c>
      <c r="AD374" s="86">
        <f t="shared" si="19"/>
        <v>10</v>
      </c>
      <c r="AE374" s="86">
        <f t="shared" si="19"/>
        <v>27</v>
      </c>
      <c r="AF374" s="86">
        <f t="shared" si="20"/>
        <v>37</v>
      </c>
      <c r="AG374" s="87" t="s">
        <v>69</v>
      </c>
      <c r="AH374" s="88" t="s">
        <v>69</v>
      </c>
      <c r="AI374" s="86" t="str">
        <f>VLOOKUP(Q374,[5]BD!H$6:K$170,4,0)</f>
        <v>13-10-00-035</v>
      </c>
    </row>
    <row r="375" spans="1:35" s="67" customFormat="1" ht="15" hidden="1" customHeight="1" x14ac:dyDescent="0.25">
      <c r="A375" s="68">
        <v>350</v>
      </c>
      <c r="B375" s="69">
        <v>80131500</v>
      </c>
      <c r="C375" s="81" t="s">
        <v>166</v>
      </c>
      <c r="D375" s="71" t="s">
        <v>65</v>
      </c>
      <c r="E375" s="87">
        <v>360</v>
      </c>
      <c r="F375" s="70" t="s">
        <v>66</v>
      </c>
      <c r="G375" s="73" t="s">
        <v>67</v>
      </c>
      <c r="H375" s="74">
        <v>2736000</v>
      </c>
      <c r="I375" s="74">
        <v>2736000</v>
      </c>
      <c r="J375" s="75" t="s">
        <v>68</v>
      </c>
      <c r="K375" s="70" t="s">
        <v>69</v>
      </c>
      <c r="L375" s="76">
        <f t="shared" si="18"/>
        <v>0</v>
      </c>
      <c r="M375" s="79" t="s">
        <v>851</v>
      </c>
      <c r="N375" s="78" t="s">
        <v>100</v>
      </c>
      <c r="O375" s="70" t="s">
        <v>72</v>
      </c>
      <c r="P375" s="79" t="s">
        <v>69</v>
      </c>
      <c r="Q375" s="58" t="s">
        <v>852</v>
      </c>
      <c r="R375" s="99" t="s">
        <v>853</v>
      </c>
      <c r="S375" s="73">
        <v>128201202</v>
      </c>
      <c r="T375" s="98" t="s">
        <v>854</v>
      </c>
      <c r="U375" s="141" t="s">
        <v>599</v>
      </c>
      <c r="V375" s="142" t="s">
        <v>855</v>
      </c>
      <c r="W375" s="99">
        <v>3182886697</v>
      </c>
      <c r="X375" s="83" t="s">
        <v>77</v>
      </c>
      <c r="Y375" s="70" t="s">
        <v>78</v>
      </c>
      <c r="Z375" s="95">
        <v>45293</v>
      </c>
      <c r="AA375" s="95">
        <v>45293</v>
      </c>
      <c r="AB375" s="95">
        <v>45293</v>
      </c>
      <c r="AC375" s="95">
        <v>45293</v>
      </c>
      <c r="AD375" s="86">
        <f t="shared" si="19"/>
        <v>0</v>
      </c>
      <c r="AE375" s="86">
        <f t="shared" si="19"/>
        <v>0</v>
      </c>
      <c r="AF375" s="86">
        <f t="shared" si="20"/>
        <v>0</v>
      </c>
      <c r="AG375" s="87" t="s">
        <v>69</v>
      </c>
      <c r="AH375" s="88" t="s">
        <v>69</v>
      </c>
      <c r="AI375" s="86" t="str">
        <f>VLOOKUP(Q375,[5]BD!H$6:K$170,4,0)</f>
        <v>13-10-00-028</v>
      </c>
    </row>
    <row r="376" spans="1:35" s="67" customFormat="1" ht="15" hidden="1" customHeight="1" x14ac:dyDescent="0.25">
      <c r="A376" s="68">
        <v>351</v>
      </c>
      <c r="B376" s="69">
        <v>39121700</v>
      </c>
      <c r="C376" s="70" t="s">
        <v>558</v>
      </c>
      <c r="D376" s="71" t="s">
        <v>65</v>
      </c>
      <c r="E376" s="87">
        <v>285</v>
      </c>
      <c r="F376" s="70" t="s">
        <v>164</v>
      </c>
      <c r="G376" s="73" t="s">
        <v>67</v>
      </c>
      <c r="H376" s="74">
        <v>6000000</v>
      </c>
      <c r="I376" s="74">
        <v>6000000</v>
      </c>
      <c r="J376" s="75" t="s">
        <v>68</v>
      </c>
      <c r="K376" s="70" t="s">
        <v>69</v>
      </c>
      <c r="L376" s="76">
        <f t="shared" si="18"/>
        <v>0</v>
      </c>
      <c r="M376" s="79" t="s">
        <v>856</v>
      </c>
      <c r="N376" s="78" t="s">
        <v>313</v>
      </c>
      <c r="O376" s="70" t="s">
        <v>72</v>
      </c>
      <c r="P376" s="79" t="s">
        <v>69</v>
      </c>
      <c r="Q376" s="58" t="s">
        <v>852</v>
      </c>
      <c r="R376" s="99" t="s">
        <v>853</v>
      </c>
      <c r="S376" s="73">
        <v>128201202</v>
      </c>
      <c r="T376" s="98" t="s">
        <v>854</v>
      </c>
      <c r="U376" s="141" t="s">
        <v>599</v>
      </c>
      <c r="V376" s="142" t="s">
        <v>855</v>
      </c>
      <c r="W376" s="99">
        <v>3182886697</v>
      </c>
      <c r="X376" s="83" t="s">
        <v>77</v>
      </c>
      <c r="Y376" s="70" t="s">
        <v>197</v>
      </c>
      <c r="Z376" s="95">
        <v>45308</v>
      </c>
      <c r="AA376" s="95">
        <v>45313</v>
      </c>
      <c r="AB376" s="95">
        <v>45313</v>
      </c>
      <c r="AC376" s="95">
        <v>45313</v>
      </c>
      <c r="AD376" s="86">
        <f t="shared" si="19"/>
        <v>5</v>
      </c>
      <c r="AE376" s="86">
        <f t="shared" si="19"/>
        <v>0</v>
      </c>
      <c r="AF376" s="86">
        <f t="shared" si="20"/>
        <v>5</v>
      </c>
      <c r="AG376" s="87" t="s">
        <v>69</v>
      </c>
      <c r="AH376" s="88" t="s">
        <v>69</v>
      </c>
      <c r="AI376" s="86" t="str">
        <f>VLOOKUP(Q376,[5]BD!H$6:K$170,4,0)</f>
        <v>13-10-00-028</v>
      </c>
    </row>
    <row r="377" spans="1:35" s="67" customFormat="1" ht="15" hidden="1" customHeight="1" x14ac:dyDescent="0.25">
      <c r="A377" s="68">
        <v>352</v>
      </c>
      <c r="B377" s="69">
        <v>78181500</v>
      </c>
      <c r="C377" s="70" t="s">
        <v>623</v>
      </c>
      <c r="D377" s="71" t="s">
        <v>151</v>
      </c>
      <c r="E377" s="87">
        <v>285</v>
      </c>
      <c r="F377" s="70" t="s">
        <v>164</v>
      </c>
      <c r="G377" s="73" t="s">
        <v>67</v>
      </c>
      <c r="H377" s="74">
        <v>3500000</v>
      </c>
      <c r="I377" s="74">
        <v>3500000</v>
      </c>
      <c r="J377" s="75" t="s">
        <v>68</v>
      </c>
      <c r="K377" s="70" t="s">
        <v>69</v>
      </c>
      <c r="L377" s="76">
        <f t="shared" si="18"/>
        <v>0</v>
      </c>
      <c r="M377" s="79" t="s">
        <v>857</v>
      </c>
      <c r="N377" s="78" t="s">
        <v>100</v>
      </c>
      <c r="O377" s="70" t="s">
        <v>72</v>
      </c>
      <c r="P377" s="79" t="s">
        <v>69</v>
      </c>
      <c r="Q377" s="58" t="s">
        <v>852</v>
      </c>
      <c r="R377" s="99" t="s">
        <v>853</v>
      </c>
      <c r="S377" s="73">
        <v>128201202</v>
      </c>
      <c r="T377" s="98" t="s">
        <v>854</v>
      </c>
      <c r="U377" s="141" t="s">
        <v>599</v>
      </c>
      <c r="V377" s="142" t="s">
        <v>855</v>
      </c>
      <c r="W377" s="99">
        <v>3182886697</v>
      </c>
      <c r="X377" s="83" t="s">
        <v>77</v>
      </c>
      <c r="Y377" s="70" t="s">
        <v>78</v>
      </c>
      <c r="Z377" s="95">
        <v>45323</v>
      </c>
      <c r="AA377" s="95">
        <v>45327</v>
      </c>
      <c r="AB377" s="95">
        <v>45349</v>
      </c>
      <c r="AC377" s="95">
        <v>45349</v>
      </c>
      <c r="AD377" s="86">
        <f t="shared" si="19"/>
        <v>4</v>
      </c>
      <c r="AE377" s="86">
        <f t="shared" si="19"/>
        <v>22</v>
      </c>
      <c r="AF377" s="86">
        <f t="shared" si="20"/>
        <v>26</v>
      </c>
      <c r="AG377" s="87" t="s">
        <v>69</v>
      </c>
      <c r="AH377" s="88" t="s">
        <v>69</v>
      </c>
      <c r="AI377" s="86" t="str">
        <f>VLOOKUP(Q377,[5]BD!H$6:K$170,4,0)</f>
        <v>13-10-00-028</v>
      </c>
    </row>
    <row r="378" spans="1:35" s="67" customFormat="1" ht="15" hidden="1" customHeight="1" x14ac:dyDescent="0.25">
      <c r="A378" s="68">
        <v>353</v>
      </c>
      <c r="B378" s="69">
        <v>15101500</v>
      </c>
      <c r="C378" s="70" t="s">
        <v>602</v>
      </c>
      <c r="D378" s="71" t="s">
        <v>151</v>
      </c>
      <c r="E378" s="87">
        <v>271</v>
      </c>
      <c r="F378" s="70" t="s">
        <v>164</v>
      </c>
      <c r="G378" s="73" t="s">
        <v>67</v>
      </c>
      <c r="H378" s="74">
        <v>1500000</v>
      </c>
      <c r="I378" s="74">
        <v>1500000</v>
      </c>
      <c r="J378" s="75" t="s">
        <v>68</v>
      </c>
      <c r="K378" s="70" t="s">
        <v>69</v>
      </c>
      <c r="L378" s="76">
        <f t="shared" ref="L378:L443" si="21">+H378-I378</f>
        <v>0</v>
      </c>
      <c r="M378" s="79" t="s">
        <v>858</v>
      </c>
      <c r="N378" s="78" t="s">
        <v>313</v>
      </c>
      <c r="O378" s="70" t="s">
        <v>72</v>
      </c>
      <c r="P378" s="79" t="s">
        <v>69</v>
      </c>
      <c r="Q378" s="58" t="s">
        <v>852</v>
      </c>
      <c r="R378" s="99" t="s">
        <v>853</v>
      </c>
      <c r="S378" s="73">
        <v>128201202</v>
      </c>
      <c r="T378" s="98" t="s">
        <v>854</v>
      </c>
      <c r="U378" s="141" t="s">
        <v>599</v>
      </c>
      <c r="V378" s="142" t="s">
        <v>855</v>
      </c>
      <c r="W378" s="99">
        <v>3182886697</v>
      </c>
      <c r="X378" s="83" t="s">
        <v>77</v>
      </c>
      <c r="Y378" s="70" t="s">
        <v>81</v>
      </c>
      <c r="Z378" s="95">
        <v>45334</v>
      </c>
      <c r="AA378" s="95">
        <v>45338</v>
      </c>
      <c r="AB378" s="95">
        <v>45362</v>
      </c>
      <c r="AC378" s="95">
        <v>45362</v>
      </c>
      <c r="AD378" s="86">
        <f t="shared" si="19"/>
        <v>4</v>
      </c>
      <c r="AE378" s="86">
        <f t="shared" si="19"/>
        <v>24</v>
      </c>
      <c r="AF378" s="86">
        <f t="shared" si="20"/>
        <v>28</v>
      </c>
      <c r="AG378" s="87" t="s">
        <v>69</v>
      </c>
      <c r="AH378" s="88" t="s">
        <v>69</v>
      </c>
      <c r="AI378" s="86" t="str">
        <f>VLOOKUP(Q378,[5]BD!H$6:K$170,4,0)</f>
        <v>13-10-00-028</v>
      </c>
    </row>
    <row r="379" spans="1:35" s="67" customFormat="1" ht="15" hidden="1" customHeight="1" x14ac:dyDescent="0.25">
      <c r="A379" s="68">
        <v>354</v>
      </c>
      <c r="B379" s="69">
        <v>72102100</v>
      </c>
      <c r="C379" s="70" t="s">
        <v>606</v>
      </c>
      <c r="D379" s="71" t="s">
        <v>156</v>
      </c>
      <c r="E379" s="87">
        <v>240</v>
      </c>
      <c r="F379" s="70" t="s">
        <v>164</v>
      </c>
      <c r="G379" s="73" t="s">
        <v>67</v>
      </c>
      <c r="H379" s="74">
        <v>3600000</v>
      </c>
      <c r="I379" s="74">
        <v>3600000</v>
      </c>
      <c r="J379" s="75" t="s">
        <v>68</v>
      </c>
      <c r="K379" s="70" t="s">
        <v>69</v>
      </c>
      <c r="L379" s="76">
        <f t="shared" si="21"/>
        <v>0</v>
      </c>
      <c r="M379" s="79" t="s">
        <v>859</v>
      </c>
      <c r="N379" s="78" t="s">
        <v>100</v>
      </c>
      <c r="O379" s="70" t="s">
        <v>72</v>
      </c>
      <c r="P379" s="79" t="s">
        <v>69</v>
      </c>
      <c r="Q379" s="58" t="s">
        <v>852</v>
      </c>
      <c r="R379" s="99" t="s">
        <v>853</v>
      </c>
      <c r="S379" s="73">
        <v>128201202</v>
      </c>
      <c r="T379" s="98" t="s">
        <v>854</v>
      </c>
      <c r="U379" s="141" t="s">
        <v>599</v>
      </c>
      <c r="V379" s="142" t="s">
        <v>855</v>
      </c>
      <c r="W379" s="99">
        <v>3182886697</v>
      </c>
      <c r="X379" s="83" t="s">
        <v>77</v>
      </c>
      <c r="Y379" s="70" t="s">
        <v>83</v>
      </c>
      <c r="Z379" s="95">
        <v>45364</v>
      </c>
      <c r="AA379" s="95">
        <v>45371</v>
      </c>
      <c r="AB379" s="95">
        <v>45398</v>
      </c>
      <c r="AC379" s="95">
        <v>45398</v>
      </c>
      <c r="AD379" s="86">
        <f t="shared" si="19"/>
        <v>7</v>
      </c>
      <c r="AE379" s="86">
        <f t="shared" si="19"/>
        <v>27</v>
      </c>
      <c r="AF379" s="86">
        <f t="shared" si="20"/>
        <v>34</v>
      </c>
      <c r="AG379" s="87" t="s">
        <v>69</v>
      </c>
      <c r="AH379" s="88" t="s">
        <v>69</v>
      </c>
      <c r="AI379" s="86" t="str">
        <f>VLOOKUP(Q379,[5]BD!H$6:K$170,4,0)</f>
        <v>13-10-00-028</v>
      </c>
    </row>
    <row r="380" spans="1:35" s="67" customFormat="1" ht="15" hidden="1" customHeight="1" x14ac:dyDescent="0.25">
      <c r="A380" s="68">
        <v>355</v>
      </c>
      <c r="B380" s="69" t="s">
        <v>659</v>
      </c>
      <c r="C380" s="70" t="s">
        <v>860</v>
      </c>
      <c r="D380" s="71" t="s">
        <v>167</v>
      </c>
      <c r="E380" s="87">
        <v>210</v>
      </c>
      <c r="F380" s="70" t="s">
        <v>164</v>
      </c>
      <c r="G380" s="73" t="s">
        <v>67</v>
      </c>
      <c r="H380" s="74">
        <v>3000000</v>
      </c>
      <c r="I380" s="74">
        <v>3000000</v>
      </c>
      <c r="J380" s="75" t="s">
        <v>68</v>
      </c>
      <c r="K380" s="70" t="s">
        <v>69</v>
      </c>
      <c r="L380" s="76">
        <f t="shared" si="21"/>
        <v>0</v>
      </c>
      <c r="M380" s="79" t="s">
        <v>861</v>
      </c>
      <c r="N380" s="78" t="s">
        <v>100</v>
      </c>
      <c r="O380" s="70" t="s">
        <v>72</v>
      </c>
      <c r="P380" s="79" t="s">
        <v>69</v>
      </c>
      <c r="Q380" s="58" t="s">
        <v>852</v>
      </c>
      <c r="R380" s="99" t="s">
        <v>853</v>
      </c>
      <c r="S380" s="73">
        <v>128201202</v>
      </c>
      <c r="T380" s="98" t="s">
        <v>854</v>
      </c>
      <c r="U380" s="141" t="s">
        <v>599</v>
      </c>
      <c r="V380" s="142" t="s">
        <v>855</v>
      </c>
      <c r="W380" s="99">
        <v>3182886697</v>
      </c>
      <c r="X380" s="83" t="s">
        <v>77</v>
      </c>
      <c r="Y380" s="70" t="s">
        <v>197</v>
      </c>
      <c r="Z380" s="95">
        <v>45399</v>
      </c>
      <c r="AA380" s="95">
        <v>45405</v>
      </c>
      <c r="AB380" s="95">
        <v>45429</v>
      </c>
      <c r="AC380" s="95">
        <v>45429</v>
      </c>
      <c r="AD380" s="86">
        <f t="shared" si="19"/>
        <v>6</v>
      </c>
      <c r="AE380" s="86">
        <f t="shared" si="19"/>
        <v>24</v>
      </c>
      <c r="AF380" s="86">
        <f t="shared" si="20"/>
        <v>30</v>
      </c>
      <c r="AG380" s="87" t="s">
        <v>69</v>
      </c>
      <c r="AH380" s="88" t="s">
        <v>69</v>
      </c>
      <c r="AI380" s="86" t="str">
        <f>VLOOKUP(Q380,[5]BD!H$6:K$170,4,0)</f>
        <v>13-10-00-028</v>
      </c>
    </row>
    <row r="381" spans="1:35" s="67" customFormat="1" ht="15" hidden="1" customHeight="1" x14ac:dyDescent="0.25">
      <c r="A381" s="68">
        <v>356</v>
      </c>
      <c r="B381" s="69">
        <v>80131500</v>
      </c>
      <c r="C381" s="81" t="s">
        <v>166</v>
      </c>
      <c r="D381" s="71" t="s">
        <v>65</v>
      </c>
      <c r="E381" s="72">
        <v>365</v>
      </c>
      <c r="F381" s="70" t="s">
        <v>66</v>
      </c>
      <c r="G381" s="73" t="s">
        <v>67</v>
      </c>
      <c r="H381" s="74">
        <v>126643368</v>
      </c>
      <c r="I381" s="74">
        <v>126643368</v>
      </c>
      <c r="J381" s="75" t="s">
        <v>68</v>
      </c>
      <c r="K381" s="70" t="s">
        <v>69</v>
      </c>
      <c r="L381" s="76">
        <f t="shared" si="21"/>
        <v>0</v>
      </c>
      <c r="M381" s="79" t="s">
        <v>862</v>
      </c>
      <c r="N381" s="70" t="s">
        <v>169</v>
      </c>
      <c r="O381" s="78" t="s">
        <v>72</v>
      </c>
      <c r="P381" s="79" t="s">
        <v>69</v>
      </c>
      <c r="Q381" s="58" t="s">
        <v>863</v>
      </c>
      <c r="R381" s="99" t="s">
        <v>864</v>
      </c>
      <c r="S381" s="143">
        <v>108201202</v>
      </c>
      <c r="T381" s="79" t="s">
        <v>865</v>
      </c>
      <c r="U381" s="138" t="s">
        <v>521</v>
      </c>
      <c r="V381" s="100" t="s">
        <v>866</v>
      </c>
      <c r="W381" s="99">
        <v>8889450</v>
      </c>
      <c r="X381" s="83" t="s">
        <v>77</v>
      </c>
      <c r="Y381" s="70" t="s">
        <v>78</v>
      </c>
      <c r="Z381" s="95">
        <v>45275</v>
      </c>
      <c r="AA381" s="95">
        <v>45293</v>
      </c>
      <c r="AB381" s="95">
        <v>45293</v>
      </c>
      <c r="AC381" s="95">
        <v>45293</v>
      </c>
      <c r="AD381" s="86">
        <f t="shared" si="19"/>
        <v>18</v>
      </c>
      <c r="AE381" s="86">
        <f t="shared" si="19"/>
        <v>0</v>
      </c>
      <c r="AF381" s="86">
        <f t="shared" si="20"/>
        <v>18</v>
      </c>
      <c r="AG381" s="87" t="s">
        <v>69</v>
      </c>
      <c r="AH381" s="88" t="s">
        <v>69</v>
      </c>
      <c r="AI381" s="86" t="str">
        <f>VLOOKUP(Q381,[5]BD!H$6:K$170,4,0)</f>
        <v>13-10-00-008</v>
      </c>
    </row>
    <row r="382" spans="1:35" s="67" customFormat="1" ht="15" hidden="1" customHeight="1" x14ac:dyDescent="0.25">
      <c r="A382" s="68">
        <v>357</v>
      </c>
      <c r="B382" s="69">
        <v>15101500</v>
      </c>
      <c r="C382" s="70" t="s">
        <v>602</v>
      </c>
      <c r="D382" s="71" t="s">
        <v>65</v>
      </c>
      <c r="E382" s="72">
        <v>328</v>
      </c>
      <c r="F382" s="70" t="s">
        <v>164</v>
      </c>
      <c r="G382" s="73" t="s">
        <v>67</v>
      </c>
      <c r="H382" s="74">
        <v>2500000</v>
      </c>
      <c r="I382" s="74">
        <v>2500000</v>
      </c>
      <c r="J382" s="75" t="s">
        <v>68</v>
      </c>
      <c r="K382" s="70" t="s">
        <v>69</v>
      </c>
      <c r="L382" s="76">
        <f t="shared" si="21"/>
        <v>0</v>
      </c>
      <c r="M382" s="79" t="s">
        <v>867</v>
      </c>
      <c r="N382" s="78" t="s">
        <v>313</v>
      </c>
      <c r="O382" s="78" t="s">
        <v>72</v>
      </c>
      <c r="P382" s="79" t="s">
        <v>69</v>
      </c>
      <c r="Q382" s="58" t="s">
        <v>863</v>
      </c>
      <c r="R382" s="99" t="s">
        <v>864</v>
      </c>
      <c r="S382" s="143">
        <v>108201202</v>
      </c>
      <c r="T382" s="79" t="s">
        <v>865</v>
      </c>
      <c r="U382" s="138" t="s">
        <v>521</v>
      </c>
      <c r="V382" s="100" t="s">
        <v>866</v>
      </c>
      <c r="W382" s="99">
        <v>8889450</v>
      </c>
      <c r="X382" s="83" t="s">
        <v>77</v>
      </c>
      <c r="Y382" s="70" t="s">
        <v>197</v>
      </c>
      <c r="Z382" s="95">
        <v>45310</v>
      </c>
      <c r="AA382" s="95">
        <v>45316</v>
      </c>
      <c r="AB382" s="95">
        <v>45328</v>
      </c>
      <c r="AC382" s="95">
        <v>45331</v>
      </c>
      <c r="AD382" s="86">
        <f t="shared" si="19"/>
        <v>6</v>
      </c>
      <c r="AE382" s="86">
        <f t="shared" si="19"/>
        <v>12</v>
      </c>
      <c r="AF382" s="86">
        <f t="shared" si="20"/>
        <v>18</v>
      </c>
      <c r="AG382" s="87" t="s">
        <v>69</v>
      </c>
      <c r="AH382" s="88" t="s">
        <v>69</v>
      </c>
      <c r="AI382" s="86" t="str">
        <f>VLOOKUP(Q382,[5]BD!H$6:K$170,4,0)</f>
        <v>13-10-00-008</v>
      </c>
    </row>
    <row r="383" spans="1:35" s="67" customFormat="1" ht="15" hidden="1" customHeight="1" x14ac:dyDescent="0.25">
      <c r="A383" s="68">
        <v>358</v>
      </c>
      <c r="B383" s="69">
        <v>78181500</v>
      </c>
      <c r="C383" s="70" t="s">
        <v>623</v>
      </c>
      <c r="D383" s="71" t="s">
        <v>151</v>
      </c>
      <c r="E383" s="72">
        <v>296</v>
      </c>
      <c r="F383" s="70" t="s">
        <v>164</v>
      </c>
      <c r="G383" s="73" t="s">
        <v>67</v>
      </c>
      <c r="H383" s="74">
        <v>6500000</v>
      </c>
      <c r="I383" s="74">
        <v>6500000</v>
      </c>
      <c r="J383" s="75" t="s">
        <v>68</v>
      </c>
      <c r="K383" s="70" t="s">
        <v>69</v>
      </c>
      <c r="L383" s="76">
        <f t="shared" si="21"/>
        <v>0</v>
      </c>
      <c r="M383" s="79" t="s">
        <v>868</v>
      </c>
      <c r="N383" s="78" t="s">
        <v>100</v>
      </c>
      <c r="O383" s="78" t="s">
        <v>72</v>
      </c>
      <c r="P383" s="79" t="s">
        <v>69</v>
      </c>
      <c r="Q383" s="58" t="s">
        <v>863</v>
      </c>
      <c r="R383" s="99" t="s">
        <v>864</v>
      </c>
      <c r="S383" s="143">
        <v>108201202</v>
      </c>
      <c r="T383" s="79" t="s">
        <v>865</v>
      </c>
      <c r="U383" s="138" t="s">
        <v>521</v>
      </c>
      <c r="V383" s="100" t="s">
        <v>866</v>
      </c>
      <c r="W383" s="99">
        <v>8889450</v>
      </c>
      <c r="X383" s="83" t="s">
        <v>77</v>
      </c>
      <c r="Y383" s="70" t="s">
        <v>83</v>
      </c>
      <c r="Z383" s="95">
        <v>45331</v>
      </c>
      <c r="AA383" s="95">
        <v>45344</v>
      </c>
      <c r="AB383" s="95">
        <v>45359</v>
      </c>
      <c r="AC383" s="95">
        <v>45364</v>
      </c>
      <c r="AD383" s="86">
        <f t="shared" si="19"/>
        <v>13</v>
      </c>
      <c r="AE383" s="86">
        <f t="shared" si="19"/>
        <v>15</v>
      </c>
      <c r="AF383" s="86">
        <f t="shared" si="20"/>
        <v>28</v>
      </c>
      <c r="AG383" s="87" t="s">
        <v>69</v>
      </c>
      <c r="AH383" s="88" t="s">
        <v>69</v>
      </c>
      <c r="AI383" s="86" t="str">
        <f>VLOOKUP(Q383,[5]BD!H$6:K$170,4,0)</f>
        <v>13-10-00-008</v>
      </c>
    </row>
    <row r="384" spans="1:35" s="67" customFormat="1" ht="15" hidden="1" customHeight="1" x14ac:dyDescent="0.25">
      <c r="A384" s="68">
        <v>359</v>
      </c>
      <c r="B384" s="69">
        <v>72102905</v>
      </c>
      <c r="C384" s="126" t="s">
        <v>869</v>
      </c>
      <c r="D384" s="71" t="s">
        <v>151</v>
      </c>
      <c r="E384" s="72">
        <v>311</v>
      </c>
      <c r="F384" s="70" t="s">
        <v>164</v>
      </c>
      <c r="G384" s="73" t="s">
        <v>67</v>
      </c>
      <c r="H384" s="74">
        <v>3000000</v>
      </c>
      <c r="I384" s="74">
        <v>3000000</v>
      </c>
      <c r="J384" s="75" t="s">
        <v>68</v>
      </c>
      <c r="K384" s="70" t="s">
        <v>69</v>
      </c>
      <c r="L384" s="76">
        <f t="shared" si="21"/>
        <v>0</v>
      </c>
      <c r="M384" s="79" t="s">
        <v>870</v>
      </c>
      <c r="N384" s="78" t="s">
        <v>100</v>
      </c>
      <c r="O384" s="78" t="s">
        <v>72</v>
      </c>
      <c r="P384" s="79" t="s">
        <v>69</v>
      </c>
      <c r="Q384" s="58" t="s">
        <v>863</v>
      </c>
      <c r="R384" s="99" t="s">
        <v>864</v>
      </c>
      <c r="S384" s="143">
        <v>108201202</v>
      </c>
      <c r="T384" s="79" t="s">
        <v>865</v>
      </c>
      <c r="U384" s="138" t="s">
        <v>521</v>
      </c>
      <c r="V384" s="100" t="s">
        <v>866</v>
      </c>
      <c r="W384" s="99">
        <v>8889450</v>
      </c>
      <c r="X384" s="83" t="s">
        <v>77</v>
      </c>
      <c r="Y384" s="70" t="s">
        <v>78</v>
      </c>
      <c r="Z384" s="95">
        <v>45321</v>
      </c>
      <c r="AA384" s="95">
        <v>45331</v>
      </c>
      <c r="AB384" s="95">
        <v>45342</v>
      </c>
      <c r="AC384" s="95">
        <v>45345</v>
      </c>
      <c r="AD384" s="86">
        <f t="shared" si="19"/>
        <v>10</v>
      </c>
      <c r="AE384" s="86">
        <f t="shared" si="19"/>
        <v>11</v>
      </c>
      <c r="AF384" s="86">
        <f t="shared" si="20"/>
        <v>21</v>
      </c>
      <c r="AG384" s="87" t="s">
        <v>69</v>
      </c>
      <c r="AH384" s="88" t="s">
        <v>69</v>
      </c>
      <c r="AI384" s="86" t="str">
        <f>VLOOKUP(Q384,[5]BD!H$6:K$170,4,0)</f>
        <v>13-10-00-008</v>
      </c>
    </row>
    <row r="385" spans="1:35" s="67" customFormat="1" ht="15" hidden="1" customHeight="1" x14ac:dyDescent="0.25">
      <c r="A385" s="68">
        <v>360</v>
      </c>
      <c r="B385" s="69">
        <v>39121700</v>
      </c>
      <c r="C385" s="70" t="s">
        <v>558</v>
      </c>
      <c r="D385" s="71" t="s">
        <v>156</v>
      </c>
      <c r="E385" s="72">
        <v>300</v>
      </c>
      <c r="F385" s="70" t="s">
        <v>164</v>
      </c>
      <c r="G385" s="73" t="s">
        <v>67</v>
      </c>
      <c r="H385" s="74">
        <v>3500000</v>
      </c>
      <c r="I385" s="74">
        <v>3500000</v>
      </c>
      <c r="J385" s="75" t="s">
        <v>68</v>
      </c>
      <c r="K385" s="70" t="s">
        <v>69</v>
      </c>
      <c r="L385" s="76">
        <f t="shared" si="21"/>
        <v>0</v>
      </c>
      <c r="M385" s="79" t="s">
        <v>871</v>
      </c>
      <c r="N385" s="78" t="s">
        <v>313</v>
      </c>
      <c r="O385" s="78" t="s">
        <v>72</v>
      </c>
      <c r="P385" s="79" t="s">
        <v>69</v>
      </c>
      <c r="Q385" s="58" t="s">
        <v>863</v>
      </c>
      <c r="R385" s="99" t="s">
        <v>864</v>
      </c>
      <c r="S385" s="143">
        <v>108201202</v>
      </c>
      <c r="T385" s="79" t="s">
        <v>865</v>
      </c>
      <c r="U385" s="138" t="s">
        <v>521</v>
      </c>
      <c r="V385" s="100" t="s">
        <v>866</v>
      </c>
      <c r="W385" s="99">
        <v>8889450</v>
      </c>
      <c r="X385" s="83" t="s">
        <v>77</v>
      </c>
      <c r="Y385" s="70" t="s">
        <v>81</v>
      </c>
      <c r="Z385" s="95">
        <v>45359</v>
      </c>
      <c r="AA385" s="95">
        <v>45366</v>
      </c>
      <c r="AB385" s="95">
        <v>45383</v>
      </c>
      <c r="AC385" s="95">
        <v>45386</v>
      </c>
      <c r="AD385" s="86">
        <f t="shared" si="19"/>
        <v>7</v>
      </c>
      <c r="AE385" s="86">
        <f t="shared" si="19"/>
        <v>17</v>
      </c>
      <c r="AF385" s="86">
        <f t="shared" si="20"/>
        <v>24</v>
      </c>
      <c r="AG385" s="87" t="s">
        <v>69</v>
      </c>
      <c r="AH385" s="88" t="s">
        <v>69</v>
      </c>
      <c r="AI385" s="86" t="str">
        <f>VLOOKUP(Q385,[5]BD!H$6:K$170,4,0)</f>
        <v>13-10-00-008</v>
      </c>
    </row>
    <row r="386" spans="1:35" s="67" customFormat="1" ht="15" hidden="1" customHeight="1" x14ac:dyDescent="0.25">
      <c r="A386" s="68">
        <v>361</v>
      </c>
      <c r="B386" s="69">
        <v>70171704</v>
      </c>
      <c r="C386" s="70" t="s">
        <v>814</v>
      </c>
      <c r="D386" s="71" t="s">
        <v>156</v>
      </c>
      <c r="E386" s="72">
        <v>275</v>
      </c>
      <c r="F386" s="70" t="s">
        <v>164</v>
      </c>
      <c r="G386" s="73" t="s">
        <v>67</v>
      </c>
      <c r="H386" s="74">
        <v>6000000</v>
      </c>
      <c r="I386" s="74">
        <v>6000000</v>
      </c>
      <c r="J386" s="75" t="s">
        <v>68</v>
      </c>
      <c r="K386" s="70" t="s">
        <v>69</v>
      </c>
      <c r="L386" s="76">
        <f t="shared" si="21"/>
        <v>0</v>
      </c>
      <c r="M386" s="79" t="s">
        <v>872</v>
      </c>
      <c r="N386" s="78" t="s">
        <v>100</v>
      </c>
      <c r="O386" s="78" t="s">
        <v>72</v>
      </c>
      <c r="P386" s="79" t="s">
        <v>69</v>
      </c>
      <c r="Q386" s="58" t="s">
        <v>863</v>
      </c>
      <c r="R386" s="99" t="s">
        <v>864</v>
      </c>
      <c r="S386" s="143">
        <v>108201202</v>
      </c>
      <c r="T386" s="79" t="s">
        <v>865</v>
      </c>
      <c r="U386" s="138" t="s">
        <v>521</v>
      </c>
      <c r="V386" s="100" t="s">
        <v>866</v>
      </c>
      <c r="W386" s="99">
        <v>8889450</v>
      </c>
      <c r="X386" s="83" t="s">
        <v>77</v>
      </c>
      <c r="Y386" s="70" t="s">
        <v>83</v>
      </c>
      <c r="Z386" s="95">
        <v>45357</v>
      </c>
      <c r="AA386" s="95">
        <v>45371</v>
      </c>
      <c r="AB386" s="95">
        <v>45386</v>
      </c>
      <c r="AC386" s="95">
        <v>45391</v>
      </c>
      <c r="AD386" s="86">
        <f t="shared" si="19"/>
        <v>14</v>
      </c>
      <c r="AE386" s="86">
        <f t="shared" si="19"/>
        <v>15</v>
      </c>
      <c r="AF386" s="86">
        <f t="shared" si="20"/>
        <v>29</v>
      </c>
      <c r="AG386" s="87" t="s">
        <v>69</v>
      </c>
      <c r="AH386" s="88" t="s">
        <v>69</v>
      </c>
      <c r="AI386" s="86" t="str">
        <f>VLOOKUP(Q386,[5]BD!H$6:K$170,4,0)</f>
        <v>13-10-00-008</v>
      </c>
    </row>
    <row r="387" spans="1:35" s="67" customFormat="1" ht="15" hidden="1" customHeight="1" x14ac:dyDescent="0.25">
      <c r="A387" s="68">
        <v>362</v>
      </c>
      <c r="B387" s="69">
        <v>80131500</v>
      </c>
      <c r="C387" s="81" t="s">
        <v>166</v>
      </c>
      <c r="D387" s="71" t="s">
        <v>65</v>
      </c>
      <c r="E387" s="87">
        <v>365</v>
      </c>
      <c r="F387" s="70" t="s">
        <v>66</v>
      </c>
      <c r="G387" s="73" t="s">
        <v>67</v>
      </c>
      <c r="H387" s="74">
        <v>160000000</v>
      </c>
      <c r="I387" s="74">
        <v>160000000</v>
      </c>
      <c r="J387" s="75" t="s">
        <v>68</v>
      </c>
      <c r="K387" s="70" t="s">
        <v>69</v>
      </c>
      <c r="L387" s="76">
        <f t="shared" si="21"/>
        <v>0</v>
      </c>
      <c r="M387" s="79" t="s">
        <v>873</v>
      </c>
      <c r="N387" s="70" t="s">
        <v>169</v>
      </c>
      <c r="O387" s="78" t="s">
        <v>72</v>
      </c>
      <c r="P387" s="79" t="s">
        <v>69</v>
      </c>
      <c r="Q387" s="58" t="s">
        <v>874</v>
      </c>
      <c r="R387" s="128" t="s">
        <v>875</v>
      </c>
      <c r="S387" s="144">
        <v>109201202</v>
      </c>
      <c r="T387" s="128" t="s">
        <v>876</v>
      </c>
      <c r="U387" s="141" t="s">
        <v>599</v>
      </c>
      <c r="V387" s="128" t="s">
        <v>877</v>
      </c>
      <c r="W387" s="99" t="s">
        <v>878</v>
      </c>
      <c r="X387" s="83" t="s">
        <v>77</v>
      </c>
      <c r="Y387" s="70" t="s">
        <v>78</v>
      </c>
      <c r="Z387" s="95">
        <v>45261</v>
      </c>
      <c r="AA387" s="95">
        <v>45293</v>
      </c>
      <c r="AB387" s="95">
        <v>45293</v>
      </c>
      <c r="AC387" s="95">
        <v>45293</v>
      </c>
      <c r="AD387" s="86">
        <f t="shared" si="19"/>
        <v>32</v>
      </c>
      <c r="AE387" s="86">
        <f t="shared" si="19"/>
        <v>0</v>
      </c>
      <c r="AF387" s="86">
        <f t="shared" si="20"/>
        <v>32</v>
      </c>
      <c r="AG387" s="87" t="s">
        <v>69</v>
      </c>
      <c r="AH387" s="88" t="s">
        <v>69</v>
      </c>
      <c r="AI387" s="86" t="str">
        <f>VLOOKUP(Q387,[5]BD!H$6:K$170,4,0)</f>
        <v>13-10-00-009</v>
      </c>
    </row>
    <row r="388" spans="1:35" s="67" customFormat="1" ht="15" hidden="1" customHeight="1" x14ac:dyDescent="0.25">
      <c r="A388" s="68">
        <v>363</v>
      </c>
      <c r="B388" s="69">
        <v>15101500</v>
      </c>
      <c r="C388" s="70" t="s">
        <v>602</v>
      </c>
      <c r="D388" s="71" t="s">
        <v>65</v>
      </c>
      <c r="E388" s="87">
        <v>350</v>
      </c>
      <c r="F388" s="70" t="s">
        <v>164</v>
      </c>
      <c r="G388" s="73" t="s">
        <v>67</v>
      </c>
      <c r="H388" s="74">
        <v>10000000</v>
      </c>
      <c r="I388" s="74">
        <v>10000000</v>
      </c>
      <c r="J388" s="75" t="s">
        <v>68</v>
      </c>
      <c r="K388" s="70" t="s">
        <v>69</v>
      </c>
      <c r="L388" s="76">
        <f t="shared" si="21"/>
        <v>0</v>
      </c>
      <c r="M388" s="79" t="s">
        <v>879</v>
      </c>
      <c r="N388" s="78" t="s">
        <v>313</v>
      </c>
      <c r="O388" s="70" t="s">
        <v>72</v>
      </c>
      <c r="P388" s="79" t="s">
        <v>69</v>
      </c>
      <c r="Q388" s="58" t="s">
        <v>874</v>
      </c>
      <c r="R388" s="128" t="s">
        <v>875</v>
      </c>
      <c r="S388" s="144">
        <v>109201202</v>
      </c>
      <c r="T388" s="128" t="s">
        <v>876</v>
      </c>
      <c r="U388" s="141" t="s">
        <v>599</v>
      </c>
      <c r="V388" s="128" t="s">
        <v>877</v>
      </c>
      <c r="W388" s="99" t="s">
        <v>878</v>
      </c>
      <c r="X388" s="83" t="s">
        <v>77</v>
      </c>
      <c r="Y388" s="70" t="s">
        <v>81</v>
      </c>
      <c r="Z388" s="95">
        <v>45294</v>
      </c>
      <c r="AA388" s="95">
        <v>45300</v>
      </c>
      <c r="AB388" s="95">
        <v>45317</v>
      </c>
      <c r="AC388" s="95">
        <v>45320</v>
      </c>
      <c r="AD388" s="86">
        <f t="shared" si="19"/>
        <v>6</v>
      </c>
      <c r="AE388" s="86">
        <f t="shared" si="19"/>
        <v>17</v>
      </c>
      <c r="AF388" s="86">
        <f t="shared" si="20"/>
        <v>23</v>
      </c>
      <c r="AG388" s="87" t="s">
        <v>69</v>
      </c>
      <c r="AH388" s="88" t="s">
        <v>69</v>
      </c>
      <c r="AI388" s="86" t="str">
        <f>VLOOKUP(Q388,[5]BD!H$6:K$170,4,0)</f>
        <v>13-10-00-009</v>
      </c>
    </row>
    <row r="389" spans="1:35" s="67" customFormat="1" ht="15" hidden="1" customHeight="1" x14ac:dyDescent="0.25">
      <c r="A389" s="68">
        <v>364</v>
      </c>
      <c r="B389" s="69">
        <v>78181500</v>
      </c>
      <c r="C389" s="70" t="s">
        <v>623</v>
      </c>
      <c r="D389" s="71" t="s">
        <v>65</v>
      </c>
      <c r="E389" s="87">
        <v>350</v>
      </c>
      <c r="F389" s="70" t="s">
        <v>164</v>
      </c>
      <c r="G389" s="73" t="s">
        <v>67</v>
      </c>
      <c r="H389" s="74">
        <v>25000000</v>
      </c>
      <c r="I389" s="74">
        <v>25000000</v>
      </c>
      <c r="J389" s="75" t="s">
        <v>68</v>
      </c>
      <c r="K389" s="70" t="s">
        <v>69</v>
      </c>
      <c r="L389" s="76">
        <f t="shared" si="21"/>
        <v>0</v>
      </c>
      <c r="M389" s="79" t="s">
        <v>880</v>
      </c>
      <c r="N389" s="78" t="s">
        <v>100</v>
      </c>
      <c r="O389" s="70" t="s">
        <v>72</v>
      </c>
      <c r="P389" s="79" t="s">
        <v>69</v>
      </c>
      <c r="Q389" s="58" t="s">
        <v>874</v>
      </c>
      <c r="R389" s="128" t="s">
        <v>875</v>
      </c>
      <c r="S389" s="144">
        <v>109201202</v>
      </c>
      <c r="T389" s="128" t="s">
        <v>876</v>
      </c>
      <c r="U389" s="141" t="s">
        <v>599</v>
      </c>
      <c r="V389" s="128" t="s">
        <v>877</v>
      </c>
      <c r="W389" s="99" t="s">
        <v>878</v>
      </c>
      <c r="X389" s="83" t="s">
        <v>77</v>
      </c>
      <c r="Y389" s="70" t="s">
        <v>83</v>
      </c>
      <c r="Z389" s="95">
        <v>45301</v>
      </c>
      <c r="AA389" s="95">
        <v>45306</v>
      </c>
      <c r="AB389" s="95">
        <v>45330</v>
      </c>
      <c r="AC389" s="95">
        <v>45331</v>
      </c>
      <c r="AD389" s="86">
        <f t="shared" si="19"/>
        <v>5</v>
      </c>
      <c r="AE389" s="86">
        <f t="shared" si="19"/>
        <v>24</v>
      </c>
      <c r="AF389" s="86">
        <f t="shared" si="20"/>
        <v>29</v>
      </c>
      <c r="AG389" s="87" t="s">
        <v>69</v>
      </c>
      <c r="AH389" s="88" t="s">
        <v>69</v>
      </c>
      <c r="AI389" s="86" t="str">
        <f>VLOOKUP(Q389,[5]BD!H$6:K$170,4,0)</f>
        <v>13-10-00-009</v>
      </c>
    </row>
    <row r="390" spans="1:35" s="67" customFormat="1" ht="15" hidden="1" customHeight="1" x14ac:dyDescent="0.25">
      <c r="A390" s="68">
        <v>365</v>
      </c>
      <c r="B390" s="69" t="s">
        <v>881</v>
      </c>
      <c r="C390" s="70" t="s">
        <v>882</v>
      </c>
      <c r="D390" s="71" t="s">
        <v>65</v>
      </c>
      <c r="E390" s="87">
        <v>350</v>
      </c>
      <c r="F390" s="70" t="s">
        <v>164</v>
      </c>
      <c r="G390" s="73" t="s">
        <v>67</v>
      </c>
      <c r="H390" s="74">
        <v>9000000</v>
      </c>
      <c r="I390" s="74">
        <v>9000000</v>
      </c>
      <c r="J390" s="75" t="s">
        <v>68</v>
      </c>
      <c r="K390" s="70" t="s">
        <v>69</v>
      </c>
      <c r="L390" s="76">
        <f t="shared" si="21"/>
        <v>0</v>
      </c>
      <c r="M390" s="79" t="s">
        <v>883</v>
      </c>
      <c r="N390" s="78" t="s">
        <v>100</v>
      </c>
      <c r="O390" s="70" t="s">
        <v>72</v>
      </c>
      <c r="P390" s="79" t="s">
        <v>69</v>
      </c>
      <c r="Q390" s="58" t="s">
        <v>874</v>
      </c>
      <c r="R390" s="128" t="s">
        <v>875</v>
      </c>
      <c r="S390" s="144">
        <v>109201202</v>
      </c>
      <c r="T390" s="128" t="s">
        <v>876</v>
      </c>
      <c r="U390" s="141" t="s">
        <v>599</v>
      </c>
      <c r="V390" s="128" t="s">
        <v>877</v>
      </c>
      <c r="W390" s="99" t="s">
        <v>878</v>
      </c>
      <c r="X390" s="83" t="s">
        <v>77</v>
      </c>
      <c r="Y390" s="70" t="s">
        <v>197</v>
      </c>
      <c r="Z390" s="95">
        <v>45306</v>
      </c>
      <c r="AA390" s="95">
        <v>45313</v>
      </c>
      <c r="AB390" s="95">
        <v>45335</v>
      </c>
      <c r="AC390" s="95">
        <v>45338</v>
      </c>
      <c r="AD390" s="86">
        <f t="shared" ref="AD390:AE453" si="22">+AA390-Z390</f>
        <v>7</v>
      </c>
      <c r="AE390" s="86">
        <f t="shared" si="22"/>
        <v>22</v>
      </c>
      <c r="AF390" s="86">
        <f t="shared" si="20"/>
        <v>29</v>
      </c>
      <c r="AG390" s="87" t="s">
        <v>69</v>
      </c>
      <c r="AH390" s="88" t="s">
        <v>69</v>
      </c>
      <c r="AI390" s="86" t="str">
        <f>VLOOKUP(Q390,[5]BD!H$6:K$170,4,0)</f>
        <v>13-10-00-009</v>
      </c>
    </row>
    <row r="391" spans="1:35" s="67" customFormat="1" ht="15" hidden="1" customHeight="1" x14ac:dyDescent="0.25">
      <c r="A391" s="68">
        <v>366</v>
      </c>
      <c r="B391" s="69">
        <v>39121700</v>
      </c>
      <c r="C391" s="70" t="s">
        <v>558</v>
      </c>
      <c r="D391" s="71" t="s">
        <v>151</v>
      </c>
      <c r="E391" s="87">
        <v>320</v>
      </c>
      <c r="F391" s="70" t="s">
        <v>164</v>
      </c>
      <c r="G391" s="73" t="s">
        <v>67</v>
      </c>
      <c r="H391" s="74">
        <v>9000000</v>
      </c>
      <c r="I391" s="74">
        <v>9000000</v>
      </c>
      <c r="J391" s="75" t="s">
        <v>68</v>
      </c>
      <c r="K391" s="70" t="s">
        <v>69</v>
      </c>
      <c r="L391" s="76">
        <f t="shared" si="21"/>
        <v>0</v>
      </c>
      <c r="M391" s="79" t="s">
        <v>884</v>
      </c>
      <c r="N391" s="78" t="s">
        <v>313</v>
      </c>
      <c r="O391" s="70" t="s">
        <v>72</v>
      </c>
      <c r="P391" s="79" t="s">
        <v>69</v>
      </c>
      <c r="Q391" s="58" t="s">
        <v>874</v>
      </c>
      <c r="R391" s="128" t="s">
        <v>875</v>
      </c>
      <c r="S391" s="144">
        <v>109201202</v>
      </c>
      <c r="T391" s="128" t="s">
        <v>876</v>
      </c>
      <c r="U391" s="141" t="s">
        <v>599</v>
      </c>
      <c r="V391" s="128" t="s">
        <v>877</v>
      </c>
      <c r="W391" s="99" t="s">
        <v>878</v>
      </c>
      <c r="X391" s="83" t="s">
        <v>77</v>
      </c>
      <c r="Y391" s="70" t="s">
        <v>81</v>
      </c>
      <c r="Z391" s="95">
        <v>45327</v>
      </c>
      <c r="AA391" s="95">
        <v>45334</v>
      </c>
      <c r="AB391" s="95">
        <v>45356</v>
      </c>
      <c r="AC391" s="95">
        <v>45359</v>
      </c>
      <c r="AD391" s="86">
        <f t="shared" si="22"/>
        <v>7</v>
      </c>
      <c r="AE391" s="86">
        <f t="shared" si="22"/>
        <v>22</v>
      </c>
      <c r="AF391" s="86">
        <f t="shared" si="20"/>
        <v>29</v>
      </c>
      <c r="AG391" s="87" t="s">
        <v>69</v>
      </c>
      <c r="AH391" s="88" t="s">
        <v>69</v>
      </c>
      <c r="AI391" s="86" t="str">
        <f>VLOOKUP(Q391,[5]BD!H$6:K$170,4,0)</f>
        <v>13-10-00-009</v>
      </c>
    </row>
    <row r="392" spans="1:35" s="67" customFormat="1" ht="15" hidden="1" customHeight="1" x14ac:dyDescent="0.25">
      <c r="A392" s="68">
        <v>367</v>
      </c>
      <c r="B392" s="69">
        <v>72153600</v>
      </c>
      <c r="C392" s="70" t="s">
        <v>885</v>
      </c>
      <c r="D392" s="71" t="s">
        <v>156</v>
      </c>
      <c r="E392" s="87">
        <v>290</v>
      </c>
      <c r="F392" s="70" t="s">
        <v>164</v>
      </c>
      <c r="G392" s="73" t="s">
        <v>67</v>
      </c>
      <c r="H392" s="74">
        <v>4500000</v>
      </c>
      <c r="I392" s="74">
        <v>4500000</v>
      </c>
      <c r="J392" s="75" t="s">
        <v>68</v>
      </c>
      <c r="K392" s="70" t="s">
        <v>69</v>
      </c>
      <c r="L392" s="76">
        <f t="shared" si="21"/>
        <v>0</v>
      </c>
      <c r="M392" s="79" t="s">
        <v>886</v>
      </c>
      <c r="N392" s="78" t="s">
        <v>100</v>
      </c>
      <c r="O392" s="70" t="s">
        <v>72</v>
      </c>
      <c r="P392" s="79" t="s">
        <v>69</v>
      </c>
      <c r="Q392" s="58" t="s">
        <v>874</v>
      </c>
      <c r="R392" s="128" t="s">
        <v>875</v>
      </c>
      <c r="S392" s="144">
        <v>109201202</v>
      </c>
      <c r="T392" s="128" t="s">
        <v>876</v>
      </c>
      <c r="U392" s="141" t="s">
        <v>599</v>
      </c>
      <c r="V392" s="128" t="s">
        <v>877</v>
      </c>
      <c r="W392" s="99" t="s">
        <v>878</v>
      </c>
      <c r="X392" s="83" t="s">
        <v>77</v>
      </c>
      <c r="Y392" s="70" t="s">
        <v>83</v>
      </c>
      <c r="Z392" s="95">
        <v>45365</v>
      </c>
      <c r="AA392" s="95">
        <v>45372</v>
      </c>
      <c r="AB392" s="95">
        <v>45399</v>
      </c>
      <c r="AC392" s="95">
        <v>45401</v>
      </c>
      <c r="AD392" s="86">
        <f t="shared" si="22"/>
        <v>7</v>
      </c>
      <c r="AE392" s="86">
        <f t="shared" si="22"/>
        <v>27</v>
      </c>
      <c r="AF392" s="86">
        <f t="shared" si="20"/>
        <v>34</v>
      </c>
      <c r="AG392" s="87" t="s">
        <v>69</v>
      </c>
      <c r="AH392" s="88" t="s">
        <v>69</v>
      </c>
      <c r="AI392" s="86" t="str">
        <f>VLOOKUP(Q392,[5]BD!H$6:K$170,4,0)</f>
        <v>13-10-00-009</v>
      </c>
    </row>
    <row r="393" spans="1:35" s="67" customFormat="1" ht="15" hidden="1" customHeight="1" x14ac:dyDescent="0.25">
      <c r="A393" s="68">
        <v>368</v>
      </c>
      <c r="B393" s="69">
        <v>72102100</v>
      </c>
      <c r="C393" s="70" t="s">
        <v>606</v>
      </c>
      <c r="D393" s="71" t="s">
        <v>156</v>
      </c>
      <c r="E393" s="87">
        <v>290</v>
      </c>
      <c r="F393" s="70" t="s">
        <v>164</v>
      </c>
      <c r="G393" s="73" t="s">
        <v>67</v>
      </c>
      <c r="H393" s="74">
        <v>6000000</v>
      </c>
      <c r="I393" s="74">
        <v>6000000</v>
      </c>
      <c r="J393" s="75" t="s">
        <v>68</v>
      </c>
      <c r="K393" s="70" t="s">
        <v>69</v>
      </c>
      <c r="L393" s="76">
        <f t="shared" si="21"/>
        <v>0</v>
      </c>
      <c r="M393" s="79" t="s">
        <v>887</v>
      </c>
      <c r="N393" s="78" t="s">
        <v>100</v>
      </c>
      <c r="O393" s="70" t="s">
        <v>72</v>
      </c>
      <c r="P393" s="79" t="s">
        <v>69</v>
      </c>
      <c r="Q393" s="58" t="s">
        <v>874</v>
      </c>
      <c r="R393" s="128" t="s">
        <v>875</v>
      </c>
      <c r="S393" s="144">
        <v>109201202</v>
      </c>
      <c r="T393" s="128" t="s">
        <v>876</v>
      </c>
      <c r="U393" s="141" t="s">
        <v>599</v>
      </c>
      <c r="V393" s="128" t="s">
        <v>877</v>
      </c>
      <c r="W393" s="99" t="s">
        <v>878</v>
      </c>
      <c r="X393" s="83" t="s">
        <v>77</v>
      </c>
      <c r="Y393" s="70" t="s">
        <v>78</v>
      </c>
      <c r="Z393" s="95">
        <v>45348</v>
      </c>
      <c r="AA393" s="95">
        <v>45352</v>
      </c>
      <c r="AB393" s="95">
        <v>45373</v>
      </c>
      <c r="AC393" s="95">
        <v>45378</v>
      </c>
      <c r="AD393" s="86">
        <f t="shared" si="22"/>
        <v>4</v>
      </c>
      <c r="AE393" s="86">
        <f t="shared" si="22"/>
        <v>21</v>
      </c>
      <c r="AF393" s="86">
        <f t="shared" si="20"/>
        <v>25</v>
      </c>
      <c r="AG393" s="87" t="s">
        <v>69</v>
      </c>
      <c r="AH393" s="88" t="s">
        <v>69</v>
      </c>
      <c r="AI393" s="86" t="str">
        <f>VLOOKUP(Q393,[5]BD!H$6:K$170,4,0)</f>
        <v>13-10-00-009</v>
      </c>
    </row>
    <row r="394" spans="1:35" s="67" customFormat="1" ht="15" hidden="1" customHeight="1" x14ac:dyDescent="0.25">
      <c r="A394" s="68">
        <v>369</v>
      </c>
      <c r="B394" s="69">
        <v>80131500</v>
      </c>
      <c r="C394" s="81" t="s">
        <v>166</v>
      </c>
      <c r="D394" s="71" t="s">
        <v>65</v>
      </c>
      <c r="E394" s="87">
        <v>365</v>
      </c>
      <c r="F394" s="70" t="s">
        <v>66</v>
      </c>
      <c r="G394" s="73" t="s">
        <v>67</v>
      </c>
      <c r="H394" s="74">
        <v>61248000</v>
      </c>
      <c r="I394" s="74">
        <v>61248000</v>
      </c>
      <c r="J394" s="75" t="s">
        <v>68</v>
      </c>
      <c r="K394" s="70" t="s">
        <v>69</v>
      </c>
      <c r="L394" s="76">
        <f t="shared" si="21"/>
        <v>0</v>
      </c>
      <c r="M394" s="79" t="s">
        <v>888</v>
      </c>
      <c r="N394" s="70" t="s">
        <v>169</v>
      </c>
      <c r="O394" s="70" t="s">
        <v>72</v>
      </c>
      <c r="P394" s="79" t="s">
        <v>69</v>
      </c>
      <c r="Q394" s="58" t="s">
        <v>889</v>
      </c>
      <c r="R394" s="128" t="s">
        <v>890</v>
      </c>
      <c r="S394" s="144">
        <v>137201202</v>
      </c>
      <c r="T394" s="128" t="s">
        <v>891</v>
      </c>
      <c r="U394" s="141" t="s">
        <v>599</v>
      </c>
      <c r="V394" s="128" t="s">
        <v>892</v>
      </c>
      <c r="W394" s="99">
        <v>3182152307</v>
      </c>
      <c r="X394" s="83" t="s">
        <v>77</v>
      </c>
      <c r="Y394" s="70" t="s">
        <v>78</v>
      </c>
      <c r="Z394" s="95">
        <v>45293</v>
      </c>
      <c r="AA394" s="95">
        <v>45293</v>
      </c>
      <c r="AB394" s="95">
        <v>45293</v>
      </c>
      <c r="AC394" s="95">
        <v>45293</v>
      </c>
      <c r="AD394" s="86">
        <f t="shared" si="22"/>
        <v>0</v>
      </c>
      <c r="AE394" s="86">
        <f t="shared" si="22"/>
        <v>0</v>
      </c>
      <c r="AF394" s="86">
        <f t="shared" si="20"/>
        <v>0</v>
      </c>
      <c r="AG394" s="87" t="s">
        <v>69</v>
      </c>
      <c r="AH394" s="88" t="s">
        <v>69</v>
      </c>
      <c r="AI394" s="86" t="str">
        <f>VLOOKUP(Q394,[5]BD!H$6:K$170,4,0)</f>
        <v>13-10-00-037</v>
      </c>
    </row>
    <row r="395" spans="1:35" s="67" customFormat="1" ht="15" hidden="1" customHeight="1" x14ac:dyDescent="0.25">
      <c r="A395" s="68">
        <v>370</v>
      </c>
      <c r="B395" s="69">
        <v>80131500</v>
      </c>
      <c r="C395" s="81" t="s">
        <v>166</v>
      </c>
      <c r="D395" s="71" t="s">
        <v>65</v>
      </c>
      <c r="E395" s="87">
        <v>365</v>
      </c>
      <c r="F395" s="70" t="s">
        <v>66</v>
      </c>
      <c r="G395" s="73" t="s">
        <v>67</v>
      </c>
      <c r="H395" s="74">
        <v>324000000</v>
      </c>
      <c r="I395" s="74">
        <v>324000000</v>
      </c>
      <c r="J395" s="75" t="s">
        <v>68</v>
      </c>
      <c r="K395" s="70" t="s">
        <v>69</v>
      </c>
      <c r="L395" s="76">
        <f t="shared" si="21"/>
        <v>0</v>
      </c>
      <c r="M395" s="79" t="s">
        <v>893</v>
      </c>
      <c r="N395" s="70" t="s">
        <v>169</v>
      </c>
      <c r="O395" s="70" t="s">
        <v>72</v>
      </c>
      <c r="P395" s="79" t="s">
        <v>69</v>
      </c>
      <c r="Q395" s="58" t="s">
        <v>889</v>
      </c>
      <c r="R395" s="128" t="s">
        <v>890</v>
      </c>
      <c r="S395" s="144">
        <v>137201202</v>
      </c>
      <c r="T395" s="128" t="s">
        <v>891</v>
      </c>
      <c r="U395" s="141" t="s">
        <v>599</v>
      </c>
      <c r="V395" s="128" t="s">
        <v>892</v>
      </c>
      <c r="W395" s="99">
        <v>3182152307</v>
      </c>
      <c r="X395" s="83" t="s">
        <v>77</v>
      </c>
      <c r="Y395" s="70" t="s">
        <v>283</v>
      </c>
      <c r="Z395" s="95">
        <v>45314</v>
      </c>
      <c r="AA395" s="95">
        <v>45320</v>
      </c>
      <c r="AB395" s="95">
        <v>45323</v>
      </c>
      <c r="AC395" s="95">
        <v>45323</v>
      </c>
      <c r="AD395" s="86">
        <f t="shared" si="22"/>
        <v>6</v>
      </c>
      <c r="AE395" s="86">
        <f t="shared" si="22"/>
        <v>3</v>
      </c>
      <c r="AF395" s="86">
        <f t="shared" si="20"/>
        <v>9</v>
      </c>
      <c r="AG395" s="87" t="s">
        <v>69</v>
      </c>
      <c r="AH395" s="88" t="s">
        <v>69</v>
      </c>
      <c r="AI395" s="86" t="str">
        <f>VLOOKUP(Q395,[5]BD!H$6:K$170,4,0)</f>
        <v>13-10-00-037</v>
      </c>
    </row>
    <row r="396" spans="1:35" s="67" customFormat="1" ht="15" hidden="1" customHeight="1" x14ac:dyDescent="0.25">
      <c r="A396" s="68">
        <v>371</v>
      </c>
      <c r="B396" s="69">
        <v>15101500</v>
      </c>
      <c r="C396" s="70" t="s">
        <v>602</v>
      </c>
      <c r="D396" s="71" t="s">
        <v>156</v>
      </c>
      <c r="E396" s="87">
        <v>300</v>
      </c>
      <c r="F396" s="70" t="s">
        <v>164</v>
      </c>
      <c r="G396" s="73" t="s">
        <v>67</v>
      </c>
      <c r="H396" s="74">
        <v>10000000</v>
      </c>
      <c r="I396" s="74">
        <v>10000000</v>
      </c>
      <c r="J396" s="75" t="s">
        <v>68</v>
      </c>
      <c r="K396" s="70" t="s">
        <v>69</v>
      </c>
      <c r="L396" s="76">
        <f t="shared" si="21"/>
        <v>0</v>
      </c>
      <c r="M396" s="79" t="s">
        <v>894</v>
      </c>
      <c r="N396" s="78" t="s">
        <v>313</v>
      </c>
      <c r="O396" s="70" t="s">
        <v>72</v>
      </c>
      <c r="P396" s="79" t="s">
        <v>69</v>
      </c>
      <c r="Q396" s="58" t="s">
        <v>889</v>
      </c>
      <c r="R396" s="128" t="s">
        <v>890</v>
      </c>
      <c r="S396" s="144">
        <v>137201202</v>
      </c>
      <c r="T396" s="128" t="s">
        <v>891</v>
      </c>
      <c r="U396" s="141" t="s">
        <v>599</v>
      </c>
      <c r="V396" s="128" t="s">
        <v>892</v>
      </c>
      <c r="W396" s="99">
        <v>3182152307</v>
      </c>
      <c r="X396" s="83" t="s">
        <v>77</v>
      </c>
      <c r="Y396" s="70" t="s">
        <v>78</v>
      </c>
      <c r="Z396" s="95">
        <v>45348</v>
      </c>
      <c r="AA396" s="95">
        <v>45355</v>
      </c>
      <c r="AB396" s="95">
        <v>45364</v>
      </c>
      <c r="AC396" s="95">
        <v>45367</v>
      </c>
      <c r="AD396" s="86">
        <f t="shared" si="22"/>
        <v>7</v>
      </c>
      <c r="AE396" s="86">
        <f t="shared" si="22"/>
        <v>9</v>
      </c>
      <c r="AF396" s="86">
        <f t="shared" si="20"/>
        <v>16</v>
      </c>
      <c r="AG396" s="87" t="s">
        <v>69</v>
      </c>
      <c r="AH396" s="88" t="s">
        <v>69</v>
      </c>
      <c r="AI396" s="86" t="str">
        <f>VLOOKUP(Q396,[5]BD!H$6:K$170,4,0)</f>
        <v>13-10-00-037</v>
      </c>
    </row>
    <row r="397" spans="1:35" s="67" customFormat="1" ht="15" hidden="1" customHeight="1" x14ac:dyDescent="0.25">
      <c r="A397" s="68">
        <v>372</v>
      </c>
      <c r="B397" s="69">
        <v>78181500</v>
      </c>
      <c r="C397" s="70" t="s">
        <v>623</v>
      </c>
      <c r="D397" s="71" t="s">
        <v>156</v>
      </c>
      <c r="E397" s="87">
        <v>270</v>
      </c>
      <c r="F397" s="70" t="s">
        <v>164</v>
      </c>
      <c r="G397" s="73" t="s">
        <v>67</v>
      </c>
      <c r="H397" s="74">
        <v>25120000</v>
      </c>
      <c r="I397" s="74">
        <v>25120000</v>
      </c>
      <c r="J397" s="75" t="s">
        <v>68</v>
      </c>
      <c r="K397" s="70" t="s">
        <v>69</v>
      </c>
      <c r="L397" s="76">
        <f t="shared" si="21"/>
        <v>0</v>
      </c>
      <c r="M397" s="79" t="s">
        <v>895</v>
      </c>
      <c r="N397" s="78" t="s">
        <v>100</v>
      </c>
      <c r="O397" s="70" t="s">
        <v>72</v>
      </c>
      <c r="P397" s="79" t="s">
        <v>69</v>
      </c>
      <c r="Q397" s="58" t="s">
        <v>889</v>
      </c>
      <c r="R397" s="128" t="s">
        <v>890</v>
      </c>
      <c r="S397" s="144">
        <v>137201202</v>
      </c>
      <c r="T397" s="128" t="s">
        <v>891</v>
      </c>
      <c r="U397" s="141" t="s">
        <v>599</v>
      </c>
      <c r="V397" s="128" t="s">
        <v>892</v>
      </c>
      <c r="W397" s="99">
        <v>3182152307</v>
      </c>
      <c r="X397" s="83" t="s">
        <v>77</v>
      </c>
      <c r="Y397" s="70" t="s">
        <v>81</v>
      </c>
      <c r="Z397" s="95">
        <v>45362</v>
      </c>
      <c r="AA397" s="95">
        <v>45364</v>
      </c>
      <c r="AB397" s="95">
        <v>45373</v>
      </c>
      <c r="AC397" s="95">
        <v>45377</v>
      </c>
      <c r="AD397" s="86">
        <f t="shared" si="22"/>
        <v>2</v>
      </c>
      <c r="AE397" s="86">
        <f t="shared" si="22"/>
        <v>9</v>
      </c>
      <c r="AF397" s="86">
        <f t="shared" si="20"/>
        <v>11</v>
      </c>
      <c r="AG397" s="87" t="s">
        <v>69</v>
      </c>
      <c r="AH397" s="88" t="s">
        <v>69</v>
      </c>
      <c r="AI397" s="86" t="str">
        <f>VLOOKUP(Q397,[5]BD!H$6:K$170,4,0)</f>
        <v>13-10-00-037</v>
      </c>
    </row>
    <row r="398" spans="1:35" s="67" customFormat="1" ht="15" hidden="1" customHeight="1" x14ac:dyDescent="0.25">
      <c r="A398" s="68">
        <v>373</v>
      </c>
      <c r="B398" s="69">
        <v>72102100</v>
      </c>
      <c r="C398" s="70" t="s">
        <v>606</v>
      </c>
      <c r="D398" s="71" t="s">
        <v>167</v>
      </c>
      <c r="E398" s="87">
        <v>270</v>
      </c>
      <c r="F398" s="70" t="s">
        <v>164</v>
      </c>
      <c r="G398" s="73" t="s">
        <v>67</v>
      </c>
      <c r="H398" s="74">
        <v>3500000</v>
      </c>
      <c r="I398" s="74">
        <v>3500000</v>
      </c>
      <c r="J398" s="75" t="s">
        <v>68</v>
      </c>
      <c r="K398" s="70" t="s">
        <v>69</v>
      </c>
      <c r="L398" s="76">
        <f t="shared" si="21"/>
        <v>0</v>
      </c>
      <c r="M398" s="79" t="s">
        <v>896</v>
      </c>
      <c r="N398" s="78" t="s">
        <v>100</v>
      </c>
      <c r="O398" s="70" t="s">
        <v>72</v>
      </c>
      <c r="P398" s="79" t="s">
        <v>69</v>
      </c>
      <c r="Q398" s="58" t="s">
        <v>889</v>
      </c>
      <c r="R398" s="128" t="s">
        <v>890</v>
      </c>
      <c r="S398" s="144">
        <v>137201202</v>
      </c>
      <c r="T398" s="128" t="s">
        <v>891</v>
      </c>
      <c r="U398" s="141" t="s">
        <v>599</v>
      </c>
      <c r="V398" s="128" t="s">
        <v>892</v>
      </c>
      <c r="W398" s="99">
        <v>3182152307</v>
      </c>
      <c r="X398" s="83" t="s">
        <v>77</v>
      </c>
      <c r="Y398" s="70" t="s">
        <v>78</v>
      </c>
      <c r="Z398" s="95">
        <v>45383</v>
      </c>
      <c r="AA398" s="95">
        <v>45387</v>
      </c>
      <c r="AB398" s="95">
        <v>45397</v>
      </c>
      <c r="AC398" s="95">
        <v>45400</v>
      </c>
      <c r="AD398" s="86">
        <f t="shared" si="22"/>
        <v>4</v>
      </c>
      <c r="AE398" s="86">
        <f t="shared" si="22"/>
        <v>10</v>
      </c>
      <c r="AF398" s="86">
        <f t="shared" si="20"/>
        <v>14</v>
      </c>
      <c r="AG398" s="87" t="s">
        <v>69</v>
      </c>
      <c r="AH398" s="88" t="s">
        <v>69</v>
      </c>
      <c r="AI398" s="86" t="str">
        <f>VLOOKUP(Q398,[5]BD!H$6:K$170,4,0)</f>
        <v>13-10-00-037</v>
      </c>
    </row>
    <row r="399" spans="1:35" s="67" customFormat="1" ht="15" hidden="1" customHeight="1" x14ac:dyDescent="0.25">
      <c r="A399" s="68">
        <v>374</v>
      </c>
      <c r="B399" s="69">
        <v>39121700</v>
      </c>
      <c r="C399" s="70" t="s">
        <v>558</v>
      </c>
      <c r="D399" s="71" t="s">
        <v>241</v>
      </c>
      <c r="E399" s="87">
        <v>240</v>
      </c>
      <c r="F399" s="70" t="s">
        <v>164</v>
      </c>
      <c r="G399" s="73" t="s">
        <v>67</v>
      </c>
      <c r="H399" s="74">
        <v>5000000</v>
      </c>
      <c r="I399" s="74">
        <v>5000000</v>
      </c>
      <c r="J399" s="75" t="s">
        <v>68</v>
      </c>
      <c r="K399" s="70" t="s">
        <v>69</v>
      </c>
      <c r="L399" s="76">
        <f t="shared" si="21"/>
        <v>0</v>
      </c>
      <c r="M399" s="79" t="s">
        <v>897</v>
      </c>
      <c r="N399" s="78" t="s">
        <v>313</v>
      </c>
      <c r="O399" s="70" t="s">
        <v>72</v>
      </c>
      <c r="P399" s="79" t="s">
        <v>69</v>
      </c>
      <c r="Q399" s="58" t="s">
        <v>889</v>
      </c>
      <c r="R399" s="128" t="s">
        <v>890</v>
      </c>
      <c r="S399" s="144">
        <v>137201202</v>
      </c>
      <c r="T399" s="128" t="s">
        <v>891</v>
      </c>
      <c r="U399" s="141" t="s">
        <v>599</v>
      </c>
      <c r="V399" s="128" t="s">
        <v>892</v>
      </c>
      <c r="W399" s="99">
        <v>3182152307</v>
      </c>
      <c r="X399" s="83" t="s">
        <v>77</v>
      </c>
      <c r="Y399" s="70" t="s">
        <v>83</v>
      </c>
      <c r="Z399" s="95">
        <v>45418</v>
      </c>
      <c r="AA399" s="95">
        <v>45427</v>
      </c>
      <c r="AB399" s="95">
        <v>45439</v>
      </c>
      <c r="AC399" s="95">
        <v>45442</v>
      </c>
      <c r="AD399" s="86">
        <f t="shared" si="22"/>
        <v>9</v>
      </c>
      <c r="AE399" s="86">
        <f t="shared" si="22"/>
        <v>12</v>
      </c>
      <c r="AF399" s="86">
        <f t="shared" si="20"/>
        <v>21</v>
      </c>
      <c r="AG399" s="87" t="s">
        <v>69</v>
      </c>
      <c r="AH399" s="88" t="s">
        <v>69</v>
      </c>
      <c r="AI399" s="86" t="str">
        <f>VLOOKUP(Q399,[5]BD!H$6:K$170,4,0)</f>
        <v>13-10-00-037</v>
      </c>
    </row>
    <row r="400" spans="1:35" s="67" customFormat="1" ht="15" hidden="1" customHeight="1" x14ac:dyDescent="0.25">
      <c r="A400" s="68">
        <v>375</v>
      </c>
      <c r="B400" s="69">
        <v>72154055</v>
      </c>
      <c r="C400" s="70" t="s">
        <v>695</v>
      </c>
      <c r="D400" s="71" t="s">
        <v>151</v>
      </c>
      <c r="E400" s="72">
        <v>270</v>
      </c>
      <c r="F400" s="70" t="s">
        <v>164</v>
      </c>
      <c r="G400" s="73" t="s">
        <v>67</v>
      </c>
      <c r="H400" s="74">
        <v>4500000</v>
      </c>
      <c r="I400" s="74">
        <v>4500000</v>
      </c>
      <c r="J400" s="75" t="s">
        <v>68</v>
      </c>
      <c r="K400" s="70" t="s">
        <v>69</v>
      </c>
      <c r="L400" s="76">
        <f t="shared" si="21"/>
        <v>0</v>
      </c>
      <c r="M400" s="79" t="s">
        <v>898</v>
      </c>
      <c r="N400" s="78" t="s">
        <v>100</v>
      </c>
      <c r="O400" s="124" t="s">
        <v>72</v>
      </c>
      <c r="P400" s="79" t="s">
        <v>69</v>
      </c>
      <c r="Q400" s="58" t="s">
        <v>899</v>
      </c>
      <c r="R400" s="128" t="s">
        <v>900</v>
      </c>
      <c r="S400" s="144">
        <v>138000201</v>
      </c>
      <c r="T400" s="128" t="s">
        <v>901</v>
      </c>
      <c r="U400" s="141" t="s">
        <v>521</v>
      </c>
      <c r="V400" s="128" t="s">
        <v>902</v>
      </c>
      <c r="W400" s="128">
        <v>3142547005</v>
      </c>
      <c r="X400" s="83" t="s">
        <v>77</v>
      </c>
      <c r="Y400" s="70" t="s">
        <v>83</v>
      </c>
      <c r="Z400" s="95">
        <v>45334</v>
      </c>
      <c r="AA400" s="95">
        <v>45341</v>
      </c>
      <c r="AB400" s="95">
        <v>45356</v>
      </c>
      <c r="AC400" s="95">
        <v>45357</v>
      </c>
      <c r="AD400" s="86">
        <f t="shared" si="22"/>
        <v>7</v>
      </c>
      <c r="AE400" s="86">
        <f t="shared" si="22"/>
        <v>15</v>
      </c>
      <c r="AF400" s="86">
        <f t="shared" si="20"/>
        <v>22</v>
      </c>
      <c r="AG400" s="87" t="s">
        <v>69</v>
      </c>
      <c r="AH400" s="88" t="s">
        <v>69</v>
      </c>
      <c r="AI400" s="86" t="str">
        <f>VLOOKUP(Q400,[5]BD!H$6:K$170,4,0)</f>
        <v>13-10-00-038</v>
      </c>
    </row>
    <row r="401" spans="1:35" s="67" customFormat="1" ht="15" hidden="1" customHeight="1" x14ac:dyDescent="0.25">
      <c r="A401" s="68">
        <v>376</v>
      </c>
      <c r="B401" s="69">
        <v>70171704</v>
      </c>
      <c r="C401" s="70" t="s">
        <v>814</v>
      </c>
      <c r="D401" s="71" t="s">
        <v>156</v>
      </c>
      <c r="E401" s="72">
        <v>240</v>
      </c>
      <c r="F401" s="70" t="s">
        <v>164</v>
      </c>
      <c r="G401" s="73" t="s">
        <v>67</v>
      </c>
      <c r="H401" s="74">
        <v>4000000</v>
      </c>
      <c r="I401" s="74">
        <v>4000000</v>
      </c>
      <c r="J401" s="75" t="s">
        <v>68</v>
      </c>
      <c r="K401" s="70" t="s">
        <v>69</v>
      </c>
      <c r="L401" s="76">
        <f t="shared" si="21"/>
        <v>0</v>
      </c>
      <c r="M401" s="79" t="s">
        <v>903</v>
      </c>
      <c r="N401" s="78" t="s">
        <v>100</v>
      </c>
      <c r="O401" s="124" t="s">
        <v>72</v>
      </c>
      <c r="P401" s="79" t="s">
        <v>69</v>
      </c>
      <c r="Q401" s="58" t="s">
        <v>899</v>
      </c>
      <c r="R401" s="128" t="s">
        <v>900</v>
      </c>
      <c r="S401" s="144">
        <v>138000201</v>
      </c>
      <c r="T401" s="128" t="s">
        <v>901</v>
      </c>
      <c r="U401" s="141" t="s">
        <v>521</v>
      </c>
      <c r="V401" s="128" t="s">
        <v>902</v>
      </c>
      <c r="W401" s="128">
        <v>3142547005</v>
      </c>
      <c r="X401" s="83" t="s">
        <v>77</v>
      </c>
      <c r="Y401" s="70" t="s">
        <v>83</v>
      </c>
      <c r="Z401" s="95">
        <v>45362</v>
      </c>
      <c r="AA401" s="95">
        <v>45371</v>
      </c>
      <c r="AB401" s="95">
        <v>45390</v>
      </c>
      <c r="AC401" s="95">
        <v>45391</v>
      </c>
      <c r="AD401" s="86">
        <f t="shared" si="22"/>
        <v>9</v>
      </c>
      <c r="AE401" s="86">
        <f t="shared" si="22"/>
        <v>19</v>
      </c>
      <c r="AF401" s="86">
        <f t="shared" si="20"/>
        <v>28</v>
      </c>
      <c r="AG401" s="87" t="s">
        <v>69</v>
      </c>
      <c r="AH401" s="88" t="s">
        <v>69</v>
      </c>
      <c r="AI401" s="86" t="str">
        <f>VLOOKUP(Q401,[5]BD!H$6:K$170,4,0)</f>
        <v>13-10-00-038</v>
      </c>
    </row>
    <row r="402" spans="1:35" s="67" customFormat="1" ht="15" hidden="1" customHeight="1" x14ac:dyDescent="0.25">
      <c r="A402" s="68">
        <v>377</v>
      </c>
      <c r="B402" s="69" t="s">
        <v>904</v>
      </c>
      <c r="C402" s="70" t="s">
        <v>623</v>
      </c>
      <c r="D402" s="71" t="s">
        <v>98</v>
      </c>
      <c r="E402" s="72">
        <v>90</v>
      </c>
      <c r="F402" s="70" t="s">
        <v>164</v>
      </c>
      <c r="G402" s="73" t="s">
        <v>67</v>
      </c>
      <c r="H402" s="74">
        <v>18000000</v>
      </c>
      <c r="I402" s="74">
        <v>18000000</v>
      </c>
      <c r="J402" s="75" t="s">
        <v>68</v>
      </c>
      <c r="K402" s="70" t="s">
        <v>69</v>
      </c>
      <c r="L402" s="76">
        <f t="shared" si="21"/>
        <v>0</v>
      </c>
      <c r="M402" s="79" t="s">
        <v>905</v>
      </c>
      <c r="N402" s="78" t="s">
        <v>100</v>
      </c>
      <c r="O402" s="124" t="s">
        <v>72</v>
      </c>
      <c r="P402" s="79" t="s">
        <v>69</v>
      </c>
      <c r="Q402" s="58" t="s">
        <v>899</v>
      </c>
      <c r="R402" s="128" t="s">
        <v>900</v>
      </c>
      <c r="S402" s="144">
        <v>138000201</v>
      </c>
      <c r="T402" s="128" t="s">
        <v>901</v>
      </c>
      <c r="U402" s="141" t="s">
        <v>521</v>
      </c>
      <c r="V402" s="128" t="s">
        <v>902</v>
      </c>
      <c r="W402" s="128">
        <v>3142547005</v>
      </c>
      <c r="X402" s="83" t="s">
        <v>77</v>
      </c>
      <c r="Y402" s="70" t="s">
        <v>197</v>
      </c>
      <c r="Z402" s="95">
        <v>45488</v>
      </c>
      <c r="AA402" s="95">
        <v>45498</v>
      </c>
      <c r="AB402" s="95">
        <v>45513</v>
      </c>
      <c r="AC402" s="95">
        <v>45516</v>
      </c>
      <c r="AD402" s="86">
        <f t="shared" si="22"/>
        <v>10</v>
      </c>
      <c r="AE402" s="86">
        <f t="shared" si="22"/>
        <v>15</v>
      </c>
      <c r="AF402" s="86">
        <f t="shared" si="20"/>
        <v>25</v>
      </c>
      <c r="AG402" s="87" t="s">
        <v>69</v>
      </c>
      <c r="AH402" s="88" t="s">
        <v>69</v>
      </c>
      <c r="AI402" s="86" t="str">
        <f>VLOOKUP(Q402,[5]BD!H$6:K$170,4,0)</f>
        <v>13-10-00-038</v>
      </c>
    </row>
    <row r="403" spans="1:35" s="67" customFormat="1" ht="15" hidden="1" customHeight="1" x14ac:dyDescent="0.25">
      <c r="A403" s="68">
        <v>378</v>
      </c>
      <c r="B403" s="69">
        <v>72102100</v>
      </c>
      <c r="C403" s="70" t="s">
        <v>606</v>
      </c>
      <c r="D403" s="71" t="s">
        <v>151</v>
      </c>
      <c r="E403" s="72">
        <v>300</v>
      </c>
      <c r="F403" s="70" t="s">
        <v>164</v>
      </c>
      <c r="G403" s="73" t="s">
        <v>67</v>
      </c>
      <c r="H403" s="74">
        <v>8400000</v>
      </c>
      <c r="I403" s="74">
        <v>8400000</v>
      </c>
      <c r="J403" s="75" t="s">
        <v>68</v>
      </c>
      <c r="K403" s="70" t="s">
        <v>69</v>
      </c>
      <c r="L403" s="76">
        <f t="shared" si="21"/>
        <v>0</v>
      </c>
      <c r="M403" s="79" t="s">
        <v>906</v>
      </c>
      <c r="N403" s="78" t="s">
        <v>100</v>
      </c>
      <c r="O403" s="124" t="s">
        <v>72</v>
      </c>
      <c r="P403" s="79" t="s">
        <v>69</v>
      </c>
      <c r="Q403" s="58" t="s">
        <v>899</v>
      </c>
      <c r="R403" s="128" t="s">
        <v>900</v>
      </c>
      <c r="S403" s="144">
        <v>138000201</v>
      </c>
      <c r="T403" s="128" t="s">
        <v>901</v>
      </c>
      <c r="U403" s="141" t="s">
        <v>521</v>
      </c>
      <c r="V403" s="128" t="s">
        <v>902</v>
      </c>
      <c r="W403" s="128">
        <v>3142547005</v>
      </c>
      <c r="X403" s="83" t="s">
        <v>77</v>
      </c>
      <c r="Y403" s="70" t="s">
        <v>78</v>
      </c>
      <c r="Z403" s="95">
        <v>45317</v>
      </c>
      <c r="AA403" s="95">
        <v>45330</v>
      </c>
      <c r="AB403" s="95">
        <v>45345</v>
      </c>
      <c r="AC403" s="95">
        <v>45348</v>
      </c>
      <c r="AD403" s="86">
        <f t="shared" si="22"/>
        <v>13</v>
      </c>
      <c r="AE403" s="86">
        <f t="shared" si="22"/>
        <v>15</v>
      </c>
      <c r="AF403" s="86">
        <f t="shared" si="20"/>
        <v>28</v>
      </c>
      <c r="AG403" s="87" t="s">
        <v>69</v>
      </c>
      <c r="AH403" s="88" t="s">
        <v>69</v>
      </c>
      <c r="AI403" s="86" t="str">
        <f>VLOOKUP(Q403,[5]BD!H$6:K$170,4,0)</f>
        <v>13-10-00-038</v>
      </c>
    </row>
    <row r="404" spans="1:35" s="67" customFormat="1" ht="15" hidden="1" customHeight="1" x14ac:dyDescent="0.25">
      <c r="A404" s="68">
        <v>379</v>
      </c>
      <c r="B404" s="69">
        <v>78181500</v>
      </c>
      <c r="C404" s="70" t="s">
        <v>623</v>
      </c>
      <c r="D404" s="71" t="s">
        <v>65</v>
      </c>
      <c r="E404" s="72">
        <v>330</v>
      </c>
      <c r="F404" s="70" t="s">
        <v>164</v>
      </c>
      <c r="G404" s="73" t="s">
        <v>67</v>
      </c>
      <c r="H404" s="74">
        <v>100000000</v>
      </c>
      <c r="I404" s="74">
        <v>100000000</v>
      </c>
      <c r="J404" s="75" t="s">
        <v>68</v>
      </c>
      <c r="K404" s="70" t="s">
        <v>69</v>
      </c>
      <c r="L404" s="76">
        <f t="shared" si="21"/>
        <v>0</v>
      </c>
      <c r="M404" s="79" t="s">
        <v>907</v>
      </c>
      <c r="N404" s="78" t="s">
        <v>100</v>
      </c>
      <c r="O404" s="124" t="s">
        <v>72</v>
      </c>
      <c r="P404" s="79" t="s">
        <v>69</v>
      </c>
      <c r="Q404" s="58" t="s">
        <v>908</v>
      </c>
      <c r="R404" s="128" t="s">
        <v>909</v>
      </c>
      <c r="S404" s="144">
        <v>139201202</v>
      </c>
      <c r="T404" s="128" t="s">
        <v>910</v>
      </c>
      <c r="U404" s="141" t="s">
        <v>521</v>
      </c>
      <c r="V404" s="128" t="s">
        <v>911</v>
      </c>
      <c r="W404" s="128">
        <v>6016079800</v>
      </c>
      <c r="X404" s="83" t="s">
        <v>77</v>
      </c>
      <c r="Y404" s="70" t="s">
        <v>197</v>
      </c>
      <c r="Z404" s="95">
        <v>45306</v>
      </c>
      <c r="AA404" s="95">
        <v>45313</v>
      </c>
      <c r="AB404" s="95">
        <v>45337</v>
      </c>
      <c r="AC404" s="95">
        <v>45341</v>
      </c>
      <c r="AD404" s="86">
        <f t="shared" si="22"/>
        <v>7</v>
      </c>
      <c r="AE404" s="86">
        <f t="shared" si="22"/>
        <v>24</v>
      </c>
      <c r="AF404" s="86">
        <f t="shared" si="20"/>
        <v>31</v>
      </c>
      <c r="AG404" s="87" t="s">
        <v>69</v>
      </c>
      <c r="AH404" s="88" t="s">
        <v>69</v>
      </c>
      <c r="AI404" s="86" t="str">
        <f>VLOOKUP(Q404,[5]BD!H$6:K$170,4,0)</f>
        <v>13-10-00-039</v>
      </c>
    </row>
    <row r="405" spans="1:35" s="67" customFormat="1" ht="15" hidden="1" customHeight="1" x14ac:dyDescent="0.25">
      <c r="A405" s="68">
        <v>380</v>
      </c>
      <c r="B405" s="69">
        <v>15101500</v>
      </c>
      <c r="C405" s="70" t="s">
        <v>602</v>
      </c>
      <c r="D405" s="71" t="s">
        <v>65</v>
      </c>
      <c r="E405" s="72">
        <v>330</v>
      </c>
      <c r="F405" s="70" t="s">
        <v>164</v>
      </c>
      <c r="G405" s="73" t="s">
        <v>67</v>
      </c>
      <c r="H405" s="74">
        <v>59000000</v>
      </c>
      <c r="I405" s="74">
        <v>59000000</v>
      </c>
      <c r="J405" s="75" t="s">
        <v>68</v>
      </c>
      <c r="K405" s="70" t="s">
        <v>69</v>
      </c>
      <c r="L405" s="76">
        <f t="shared" si="21"/>
        <v>0</v>
      </c>
      <c r="M405" s="79" t="s">
        <v>912</v>
      </c>
      <c r="N405" s="78" t="s">
        <v>313</v>
      </c>
      <c r="O405" s="124" t="s">
        <v>72</v>
      </c>
      <c r="P405" s="79" t="s">
        <v>69</v>
      </c>
      <c r="Q405" s="58" t="s">
        <v>908</v>
      </c>
      <c r="R405" s="128" t="s">
        <v>909</v>
      </c>
      <c r="S405" s="144">
        <v>139201202</v>
      </c>
      <c r="T405" s="128" t="s">
        <v>910</v>
      </c>
      <c r="U405" s="141" t="s">
        <v>521</v>
      </c>
      <c r="V405" s="128" t="s">
        <v>911</v>
      </c>
      <c r="W405" s="128">
        <v>6016079800</v>
      </c>
      <c r="X405" s="83" t="s">
        <v>77</v>
      </c>
      <c r="Y405" s="70" t="s">
        <v>197</v>
      </c>
      <c r="Z405" s="95">
        <v>45306</v>
      </c>
      <c r="AA405" s="95">
        <v>45313</v>
      </c>
      <c r="AB405" s="95">
        <v>45337</v>
      </c>
      <c r="AC405" s="95">
        <v>45341</v>
      </c>
      <c r="AD405" s="86">
        <f t="shared" si="22"/>
        <v>7</v>
      </c>
      <c r="AE405" s="86">
        <f t="shared" si="22"/>
        <v>24</v>
      </c>
      <c r="AF405" s="86">
        <f t="shared" si="20"/>
        <v>31</v>
      </c>
      <c r="AG405" s="87" t="s">
        <v>69</v>
      </c>
      <c r="AH405" s="88" t="s">
        <v>69</v>
      </c>
      <c r="AI405" s="86" t="str">
        <f>VLOOKUP(Q405,[5]BD!H$6:K$170,4,0)</f>
        <v>13-10-00-039</v>
      </c>
    </row>
    <row r="406" spans="1:35" s="67" customFormat="1" ht="15" hidden="1" customHeight="1" x14ac:dyDescent="0.25">
      <c r="A406" s="68">
        <v>381</v>
      </c>
      <c r="B406" s="69">
        <v>39121700</v>
      </c>
      <c r="C406" s="70" t="s">
        <v>558</v>
      </c>
      <c r="D406" s="71" t="s">
        <v>151</v>
      </c>
      <c r="E406" s="72">
        <v>300</v>
      </c>
      <c r="F406" s="70" t="s">
        <v>164</v>
      </c>
      <c r="G406" s="73" t="s">
        <v>67</v>
      </c>
      <c r="H406" s="74">
        <v>7000000</v>
      </c>
      <c r="I406" s="74">
        <v>7000000</v>
      </c>
      <c r="J406" s="75" t="s">
        <v>68</v>
      </c>
      <c r="K406" s="70" t="s">
        <v>69</v>
      </c>
      <c r="L406" s="76">
        <f t="shared" si="21"/>
        <v>0</v>
      </c>
      <c r="M406" s="79" t="s">
        <v>913</v>
      </c>
      <c r="N406" s="78" t="s">
        <v>313</v>
      </c>
      <c r="O406" s="124" t="s">
        <v>72</v>
      </c>
      <c r="P406" s="79" t="s">
        <v>69</v>
      </c>
      <c r="Q406" s="58" t="s">
        <v>908</v>
      </c>
      <c r="R406" s="128" t="s">
        <v>909</v>
      </c>
      <c r="S406" s="144">
        <v>139201202</v>
      </c>
      <c r="T406" s="128" t="s">
        <v>910</v>
      </c>
      <c r="U406" s="141" t="s">
        <v>521</v>
      </c>
      <c r="V406" s="128" t="s">
        <v>911</v>
      </c>
      <c r="W406" s="128">
        <v>6016079800</v>
      </c>
      <c r="X406" s="83" t="s">
        <v>77</v>
      </c>
      <c r="Y406" s="70" t="s">
        <v>78</v>
      </c>
      <c r="Z406" s="95">
        <v>45323</v>
      </c>
      <c r="AA406" s="95">
        <v>45327</v>
      </c>
      <c r="AB406" s="95">
        <v>45352</v>
      </c>
      <c r="AC406" s="95">
        <v>45355</v>
      </c>
      <c r="AD406" s="86">
        <f t="shared" si="22"/>
        <v>4</v>
      </c>
      <c r="AE406" s="86">
        <f t="shared" si="22"/>
        <v>25</v>
      </c>
      <c r="AF406" s="86">
        <f t="shared" ref="AF406:AF472" si="23">+AD406+AE406</f>
        <v>29</v>
      </c>
      <c r="AG406" s="87" t="s">
        <v>69</v>
      </c>
      <c r="AH406" s="88" t="s">
        <v>69</v>
      </c>
      <c r="AI406" s="86" t="str">
        <f>VLOOKUP(Q406,[5]BD!H$6:K$170,4,0)</f>
        <v>13-10-00-039</v>
      </c>
    </row>
    <row r="407" spans="1:35" s="67" customFormat="1" ht="15" hidden="1" customHeight="1" x14ac:dyDescent="0.25">
      <c r="A407" s="68">
        <v>382</v>
      </c>
      <c r="B407" s="69">
        <v>80131500</v>
      </c>
      <c r="C407" s="81" t="s">
        <v>166</v>
      </c>
      <c r="D407" s="124" t="s">
        <v>914</v>
      </c>
      <c r="E407" s="72">
        <v>180</v>
      </c>
      <c r="F407" s="70" t="s">
        <v>66</v>
      </c>
      <c r="G407" s="73" t="s">
        <v>67</v>
      </c>
      <c r="H407" s="74">
        <v>304661249</v>
      </c>
      <c r="I407" s="74">
        <v>304661249</v>
      </c>
      <c r="J407" s="75" t="s">
        <v>68</v>
      </c>
      <c r="K407" s="70" t="s">
        <v>69</v>
      </c>
      <c r="L407" s="76">
        <f t="shared" si="21"/>
        <v>0</v>
      </c>
      <c r="M407" s="79" t="s">
        <v>915</v>
      </c>
      <c r="N407" s="78" t="s">
        <v>169</v>
      </c>
      <c r="O407" s="124" t="s">
        <v>72</v>
      </c>
      <c r="P407" s="79" t="s">
        <v>69</v>
      </c>
      <c r="Q407" s="58" t="s">
        <v>916</v>
      </c>
      <c r="R407" s="128" t="s">
        <v>917</v>
      </c>
      <c r="S407" s="144">
        <v>110201202</v>
      </c>
      <c r="T407" s="128" t="s">
        <v>918</v>
      </c>
      <c r="U407" s="141" t="s">
        <v>521</v>
      </c>
      <c r="V407" s="128" t="s">
        <v>919</v>
      </c>
      <c r="W407" s="128" t="s">
        <v>920</v>
      </c>
      <c r="X407" s="83" t="s">
        <v>77</v>
      </c>
      <c r="Y407" s="70" t="s">
        <v>81</v>
      </c>
      <c r="Z407" s="95">
        <v>45272</v>
      </c>
      <c r="AA407" s="95">
        <v>45293</v>
      </c>
      <c r="AB407" s="95">
        <v>45293</v>
      </c>
      <c r="AC407" s="95">
        <v>45293</v>
      </c>
      <c r="AD407" s="86">
        <f t="shared" si="22"/>
        <v>21</v>
      </c>
      <c r="AE407" s="86">
        <f t="shared" si="22"/>
        <v>0</v>
      </c>
      <c r="AF407" s="86">
        <f t="shared" si="23"/>
        <v>21</v>
      </c>
      <c r="AG407" s="87" t="s">
        <v>69</v>
      </c>
      <c r="AH407" s="88" t="s">
        <v>69</v>
      </c>
      <c r="AI407" s="86" t="str">
        <f>VLOOKUP(Q407,[5]BD!H$6:K$170,4,0)</f>
        <v>13-10-00-010</v>
      </c>
    </row>
    <row r="408" spans="1:35" s="67" customFormat="1" ht="15" hidden="1" customHeight="1" x14ac:dyDescent="0.25">
      <c r="A408" s="68">
        <v>383</v>
      </c>
      <c r="B408" s="69">
        <v>80131500</v>
      </c>
      <c r="C408" s="81" t="s">
        <v>166</v>
      </c>
      <c r="D408" s="71" t="s">
        <v>65</v>
      </c>
      <c r="E408" s="72">
        <v>305</v>
      </c>
      <c r="F408" s="70" t="s">
        <v>66</v>
      </c>
      <c r="G408" s="73" t="s">
        <v>67</v>
      </c>
      <c r="H408" s="74">
        <v>1120000000</v>
      </c>
      <c r="I408" s="74">
        <v>1120000000</v>
      </c>
      <c r="J408" s="75" t="s">
        <v>68</v>
      </c>
      <c r="K408" s="70" t="s">
        <v>69</v>
      </c>
      <c r="L408" s="76">
        <f t="shared" si="21"/>
        <v>0</v>
      </c>
      <c r="M408" s="79" t="s">
        <v>921</v>
      </c>
      <c r="N408" s="78" t="s">
        <v>169</v>
      </c>
      <c r="O408" s="124" t="s">
        <v>72</v>
      </c>
      <c r="P408" s="79" t="s">
        <v>69</v>
      </c>
      <c r="Q408" s="58" t="s">
        <v>916</v>
      </c>
      <c r="R408" s="128" t="s">
        <v>917</v>
      </c>
      <c r="S408" s="144">
        <v>110201202</v>
      </c>
      <c r="T408" s="128" t="s">
        <v>918</v>
      </c>
      <c r="U408" s="141" t="s">
        <v>521</v>
      </c>
      <c r="V408" s="128" t="s">
        <v>919</v>
      </c>
      <c r="W408" s="128" t="s">
        <v>920</v>
      </c>
      <c r="X408" s="83" t="s">
        <v>77</v>
      </c>
      <c r="Y408" s="70" t="s">
        <v>197</v>
      </c>
      <c r="Z408" s="95">
        <v>45306</v>
      </c>
      <c r="AA408" s="95">
        <v>45313</v>
      </c>
      <c r="AB408" s="95">
        <v>45320</v>
      </c>
      <c r="AC408" s="95">
        <v>45327</v>
      </c>
      <c r="AD408" s="86">
        <f t="shared" si="22"/>
        <v>7</v>
      </c>
      <c r="AE408" s="86">
        <f t="shared" si="22"/>
        <v>7</v>
      </c>
      <c r="AF408" s="86">
        <f t="shared" si="23"/>
        <v>14</v>
      </c>
      <c r="AG408" s="87" t="s">
        <v>69</v>
      </c>
      <c r="AH408" s="88" t="s">
        <v>69</v>
      </c>
      <c r="AI408" s="86" t="str">
        <f>VLOOKUP(Q408,[5]BD!H$6:K$170,4,0)</f>
        <v>13-10-00-010</v>
      </c>
    </row>
    <row r="409" spans="1:35" s="67" customFormat="1" ht="15" hidden="1" customHeight="1" x14ac:dyDescent="0.25">
      <c r="A409" s="68">
        <v>384</v>
      </c>
      <c r="B409" s="69">
        <v>80131500</v>
      </c>
      <c r="C409" s="81" t="s">
        <v>166</v>
      </c>
      <c r="D409" s="71" t="s">
        <v>65</v>
      </c>
      <c r="E409" s="72">
        <v>305</v>
      </c>
      <c r="F409" s="70" t="s">
        <v>66</v>
      </c>
      <c r="G409" s="73" t="s">
        <v>67</v>
      </c>
      <c r="H409" s="74">
        <v>207906751</v>
      </c>
      <c r="I409" s="74">
        <v>207906751</v>
      </c>
      <c r="J409" s="75" t="s">
        <v>68</v>
      </c>
      <c r="K409" s="70" t="s">
        <v>69</v>
      </c>
      <c r="L409" s="76">
        <f t="shared" si="21"/>
        <v>0</v>
      </c>
      <c r="M409" s="79" t="s">
        <v>922</v>
      </c>
      <c r="N409" s="78" t="s">
        <v>169</v>
      </c>
      <c r="O409" s="124" t="s">
        <v>72</v>
      </c>
      <c r="P409" s="79" t="s">
        <v>69</v>
      </c>
      <c r="Q409" s="58" t="s">
        <v>916</v>
      </c>
      <c r="R409" s="128" t="s">
        <v>917</v>
      </c>
      <c r="S409" s="144">
        <v>110201202</v>
      </c>
      <c r="T409" s="128" t="s">
        <v>918</v>
      </c>
      <c r="U409" s="141" t="s">
        <v>521</v>
      </c>
      <c r="V409" s="128" t="s">
        <v>919</v>
      </c>
      <c r="W409" s="128" t="s">
        <v>920</v>
      </c>
      <c r="X409" s="83" t="s">
        <v>77</v>
      </c>
      <c r="Y409" s="70" t="s">
        <v>197</v>
      </c>
      <c r="Z409" s="95">
        <v>45334</v>
      </c>
      <c r="AA409" s="95">
        <v>45341</v>
      </c>
      <c r="AB409" s="95">
        <v>45348</v>
      </c>
      <c r="AC409" s="95">
        <v>45355</v>
      </c>
      <c r="AD409" s="86">
        <f t="shared" si="22"/>
        <v>7</v>
      </c>
      <c r="AE409" s="86">
        <f t="shared" si="22"/>
        <v>7</v>
      </c>
      <c r="AF409" s="86">
        <f t="shared" si="23"/>
        <v>14</v>
      </c>
      <c r="AG409" s="87" t="s">
        <v>69</v>
      </c>
      <c r="AH409" s="88" t="s">
        <v>69</v>
      </c>
      <c r="AI409" s="86" t="str">
        <f>VLOOKUP(Q409,[5]BD!H$6:K$170,4,0)</f>
        <v>13-10-00-010</v>
      </c>
    </row>
    <row r="410" spans="1:35" s="67" customFormat="1" ht="15" hidden="1" customHeight="1" x14ac:dyDescent="0.25">
      <c r="A410" s="68">
        <v>385</v>
      </c>
      <c r="B410" s="69">
        <v>78181500</v>
      </c>
      <c r="C410" s="70" t="s">
        <v>623</v>
      </c>
      <c r="D410" s="71" t="s">
        <v>151</v>
      </c>
      <c r="E410" s="72">
        <v>292</v>
      </c>
      <c r="F410" s="70" t="s">
        <v>164</v>
      </c>
      <c r="G410" s="73" t="s">
        <v>67</v>
      </c>
      <c r="H410" s="74">
        <v>9000000</v>
      </c>
      <c r="I410" s="74">
        <v>9000000</v>
      </c>
      <c r="J410" s="75" t="s">
        <v>68</v>
      </c>
      <c r="K410" s="70" t="s">
        <v>69</v>
      </c>
      <c r="L410" s="76">
        <f t="shared" si="21"/>
        <v>0</v>
      </c>
      <c r="M410" s="79" t="s">
        <v>923</v>
      </c>
      <c r="N410" s="78" t="s">
        <v>100</v>
      </c>
      <c r="O410" s="124" t="s">
        <v>72</v>
      </c>
      <c r="P410" s="79" t="s">
        <v>69</v>
      </c>
      <c r="Q410" s="58" t="s">
        <v>916</v>
      </c>
      <c r="R410" s="128" t="s">
        <v>917</v>
      </c>
      <c r="S410" s="144">
        <v>110201202</v>
      </c>
      <c r="T410" s="128" t="s">
        <v>918</v>
      </c>
      <c r="U410" s="141" t="s">
        <v>521</v>
      </c>
      <c r="V410" s="128" t="s">
        <v>919</v>
      </c>
      <c r="W410" s="128" t="s">
        <v>920</v>
      </c>
      <c r="X410" s="83" t="s">
        <v>77</v>
      </c>
      <c r="Y410" s="70" t="s">
        <v>83</v>
      </c>
      <c r="Z410" s="95">
        <v>45334</v>
      </c>
      <c r="AA410" s="95">
        <v>45341</v>
      </c>
      <c r="AB410" s="95">
        <v>45348</v>
      </c>
      <c r="AC410" s="95">
        <v>45355</v>
      </c>
      <c r="AD410" s="86">
        <f t="shared" si="22"/>
        <v>7</v>
      </c>
      <c r="AE410" s="86">
        <f t="shared" si="22"/>
        <v>7</v>
      </c>
      <c r="AF410" s="86">
        <f t="shared" si="23"/>
        <v>14</v>
      </c>
      <c r="AG410" s="87" t="s">
        <v>69</v>
      </c>
      <c r="AH410" s="88" t="s">
        <v>69</v>
      </c>
      <c r="AI410" s="86" t="str">
        <f>VLOOKUP(Q410,[5]BD!H$6:K$170,4,0)</f>
        <v>13-10-00-010</v>
      </c>
    </row>
    <row r="411" spans="1:35" s="67" customFormat="1" ht="15" hidden="1" customHeight="1" x14ac:dyDescent="0.25">
      <c r="A411" s="68">
        <v>386</v>
      </c>
      <c r="B411" s="69">
        <v>39121700</v>
      </c>
      <c r="C411" s="70" t="s">
        <v>558</v>
      </c>
      <c r="D411" s="71" t="s">
        <v>156</v>
      </c>
      <c r="E411" s="72">
        <v>272</v>
      </c>
      <c r="F411" s="70" t="s">
        <v>164</v>
      </c>
      <c r="G411" s="73" t="s">
        <v>67</v>
      </c>
      <c r="H411" s="74">
        <v>5000000</v>
      </c>
      <c r="I411" s="74">
        <v>5000000</v>
      </c>
      <c r="J411" s="75" t="s">
        <v>68</v>
      </c>
      <c r="K411" s="70" t="s">
        <v>69</v>
      </c>
      <c r="L411" s="76">
        <f t="shared" si="21"/>
        <v>0</v>
      </c>
      <c r="M411" s="79" t="s">
        <v>924</v>
      </c>
      <c r="N411" s="78" t="s">
        <v>313</v>
      </c>
      <c r="O411" s="124" t="s">
        <v>72</v>
      </c>
      <c r="P411" s="79" t="s">
        <v>69</v>
      </c>
      <c r="Q411" s="58" t="s">
        <v>916</v>
      </c>
      <c r="R411" s="128" t="s">
        <v>917</v>
      </c>
      <c r="S411" s="144">
        <v>110201202</v>
      </c>
      <c r="T411" s="128" t="s">
        <v>918</v>
      </c>
      <c r="U411" s="141" t="s">
        <v>521</v>
      </c>
      <c r="V411" s="128" t="s">
        <v>919</v>
      </c>
      <c r="W411" s="128" t="s">
        <v>920</v>
      </c>
      <c r="X411" s="83" t="s">
        <v>77</v>
      </c>
      <c r="Y411" s="70" t="s">
        <v>81</v>
      </c>
      <c r="Z411" s="95">
        <v>45355</v>
      </c>
      <c r="AA411" s="95">
        <v>45362</v>
      </c>
      <c r="AB411" s="95">
        <v>45369</v>
      </c>
      <c r="AC411" s="95">
        <v>45376</v>
      </c>
      <c r="AD411" s="86">
        <f t="shared" si="22"/>
        <v>7</v>
      </c>
      <c r="AE411" s="86">
        <f t="shared" si="22"/>
        <v>7</v>
      </c>
      <c r="AF411" s="86">
        <f t="shared" si="23"/>
        <v>14</v>
      </c>
      <c r="AG411" s="87" t="s">
        <v>69</v>
      </c>
      <c r="AH411" s="88" t="s">
        <v>69</v>
      </c>
      <c r="AI411" s="86" t="str">
        <f>VLOOKUP(Q411,[5]BD!H$6:K$170,4,0)</f>
        <v>13-10-00-010</v>
      </c>
    </row>
    <row r="412" spans="1:35" s="67" customFormat="1" ht="15" hidden="1" customHeight="1" x14ac:dyDescent="0.25">
      <c r="A412" s="68">
        <v>387</v>
      </c>
      <c r="B412" s="69">
        <v>15101500</v>
      </c>
      <c r="C412" s="70" t="s">
        <v>602</v>
      </c>
      <c r="D412" s="71" t="s">
        <v>65</v>
      </c>
      <c r="E412" s="72">
        <v>331</v>
      </c>
      <c r="F412" s="70" t="s">
        <v>220</v>
      </c>
      <c r="G412" s="73" t="s">
        <v>67</v>
      </c>
      <c r="H412" s="74">
        <v>6350000</v>
      </c>
      <c r="I412" s="74">
        <v>6350000</v>
      </c>
      <c r="J412" s="75" t="s">
        <v>68</v>
      </c>
      <c r="K412" s="70" t="s">
        <v>69</v>
      </c>
      <c r="L412" s="76">
        <f t="shared" si="21"/>
        <v>0</v>
      </c>
      <c r="M412" s="79" t="s">
        <v>925</v>
      </c>
      <c r="N412" s="78" t="s">
        <v>313</v>
      </c>
      <c r="O412" s="124" t="s">
        <v>72</v>
      </c>
      <c r="P412" s="79" t="s">
        <v>69</v>
      </c>
      <c r="Q412" s="58" t="s">
        <v>916</v>
      </c>
      <c r="R412" s="128" t="s">
        <v>917</v>
      </c>
      <c r="S412" s="144">
        <v>110201202</v>
      </c>
      <c r="T412" s="128" t="s">
        <v>918</v>
      </c>
      <c r="U412" s="141" t="s">
        <v>521</v>
      </c>
      <c r="V412" s="128" t="s">
        <v>919</v>
      </c>
      <c r="W412" s="128" t="s">
        <v>920</v>
      </c>
      <c r="X412" s="83" t="s">
        <v>77</v>
      </c>
      <c r="Y412" s="70" t="s">
        <v>81</v>
      </c>
      <c r="Z412" s="95">
        <v>45293</v>
      </c>
      <c r="AA412" s="95">
        <v>45300</v>
      </c>
      <c r="AB412" s="95">
        <v>45306</v>
      </c>
      <c r="AC412" s="95">
        <v>45313</v>
      </c>
      <c r="AD412" s="86">
        <f t="shared" si="22"/>
        <v>7</v>
      </c>
      <c r="AE412" s="86">
        <f t="shared" si="22"/>
        <v>6</v>
      </c>
      <c r="AF412" s="86">
        <f t="shared" si="23"/>
        <v>13</v>
      </c>
      <c r="AG412" s="87" t="s">
        <v>69</v>
      </c>
      <c r="AH412" s="88" t="s">
        <v>69</v>
      </c>
      <c r="AI412" s="86" t="str">
        <f>VLOOKUP(Q412,[5]BD!H$6:K$170,4,0)</f>
        <v>13-10-00-010</v>
      </c>
    </row>
    <row r="413" spans="1:35" s="67" customFormat="1" ht="15" hidden="1" customHeight="1" x14ac:dyDescent="0.25">
      <c r="A413" s="68">
        <v>388</v>
      </c>
      <c r="B413" s="69">
        <v>70171704</v>
      </c>
      <c r="C413" s="70" t="s">
        <v>814</v>
      </c>
      <c r="D413" s="71" t="s">
        <v>65</v>
      </c>
      <c r="E413" s="72">
        <v>290</v>
      </c>
      <c r="F413" s="70" t="s">
        <v>164</v>
      </c>
      <c r="G413" s="73" t="s">
        <v>67</v>
      </c>
      <c r="H413" s="74">
        <v>7000000</v>
      </c>
      <c r="I413" s="74">
        <v>7000000</v>
      </c>
      <c r="J413" s="75" t="s">
        <v>68</v>
      </c>
      <c r="K413" s="70" t="s">
        <v>69</v>
      </c>
      <c r="L413" s="76">
        <f t="shared" si="21"/>
        <v>0</v>
      </c>
      <c r="M413" s="79" t="s">
        <v>926</v>
      </c>
      <c r="N413" s="78" t="s">
        <v>100</v>
      </c>
      <c r="O413" s="124" t="s">
        <v>72</v>
      </c>
      <c r="P413" s="79" t="s">
        <v>69</v>
      </c>
      <c r="Q413" s="58" t="s">
        <v>916</v>
      </c>
      <c r="R413" s="128" t="s">
        <v>917</v>
      </c>
      <c r="S413" s="144">
        <v>110201202</v>
      </c>
      <c r="T413" s="128" t="s">
        <v>918</v>
      </c>
      <c r="U413" s="141" t="s">
        <v>521</v>
      </c>
      <c r="V413" s="128" t="s">
        <v>919</v>
      </c>
      <c r="W413" s="128" t="s">
        <v>920</v>
      </c>
      <c r="X413" s="83" t="s">
        <v>77</v>
      </c>
      <c r="Y413" s="70" t="s">
        <v>197</v>
      </c>
      <c r="Z413" s="95">
        <v>45306</v>
      </c>
      <c r="AA413" s="95">
        <v>45313</v>
      </c>
      <c r="AB413" s="95">
        <v>45320</v>
      </c>
      <c r="AC413" s="95">
        <v>45327</v>
      </c>
      <c r="AD413" s="86">
        <f t="shared" si="22"/>
        <v>7</v>
      </c>
      <c r="AE413" s="86">
        <f t="shared" si="22"/>
        <v>7</v>
      </c>
      <c r="AF413" s="86">
        <f t="shared" si="23"/>
        <v>14</v>
      </c>
      <c r="AG413" s="87" t="s">
        <v>69</v>
      </c>
      <c r="AH413" s="88" t="s">
        <v>69</v>
      </c>
      <c r="AI413" s="86" t="str">
        <f>VLOOKUP(Q413,[5]BD!H$6:K$170,4,0)</f>
        <v>13-10-00-010</v>
      </c>
    </row>
    <row r="414" spans="1:35" s="67" customFormat="1" ht="15" hidden="1" customHeight="1" x14ac:dyDescent="0.25">
      <c r="A414" s="68">
        <v>389</v>
      </c>
      <c r="B414" s="69" t="s">
        <v>573</v>
      </c>
      <c r="C414" s="70" t="s">
        <v>574</v>
      </c>
      <c r="D414" s="71" t="s">
        <v>235</v>
      </c>
      <c r="E414" s="72">
        <v>122</v>
      </c>
      <c r="F414" s="70" t="s">
        <v>220</v>
      </c>
      <c r="G414" s="73" t="s">
        <v>67</v>
      </c>
      <c r="H414" s="74">
        <v>192000000</v>
      </c>
      <c r="I414" s="74">
        <v>192000000</v>
      </c>
      <c r="J414" s="75" t="s">
        <v>68</v>
      </c>
      <c r="K414" s="70" t="s">
        <v>69</v>
      </c>
      <c r="L414" s="76">
        <f t="shared" si="21"/>
        <v>0</v>
      </c>
      <c r="M414" s="79" t="s">
        <v>927</v>
      </c>
      <c r="N414" s="78" t="s">
        <v>100</v>
      </c>
      <c r="O414" s="124" t="s">
        <v>72</v>
      </c>
      <c r="P414" s="79" t="s">
        <v>69</v>
      </c>
      <c r="Q414" s="58" t="s">
        <v>916</v>
      </c>
      <c r="R414" s="128" t="s">
        <v>917</v>
      </c>
      <c r="S414" s="144">
        <v>110201202</v>
      </c>
      <c r="T414" s="128" t="s">
        <v>918</v>
      </c>
      <c r="U414" s="141" t="s">
        <v>521</v>
      </c>
      <c r="V414" s="128" t="s">
        <v>919</v>
      </c>
      <c r="W414" s="128" t="s">
        <v>920</v>
      </c>
      <c r="X414" s="83" t="s">
        <v>77</v>
      </c>
      <c r="Y414" s="70" t="s">
        <v>78</v>
      </c>
      <c r="Z414" s="95">
        <v>45502</v>
      </c>
      <c r="AA414" s="95">
        <v>45509</v>
      </c>
      <c r="AB414" s="95">
        <v>45516</v>
      </c>
      <c r="AC414" s="95">
        <v>45523</v>
      </c>
      <c r="AD414" s="86">
        <f t="shared" si="22"/>
        <v>7</v>
      </c>
      <c r="AE414" s="86">
        <f t="shared" si="22"/>
        <v>7</v>
      </c>
      <c r="AF414" s="86">
        <f t="shared" si="23"/>
        <v>14</v>
      </c>
      <c r="AG414" s="87" t="s">
        <v>69</v>
      </c>
      <c r="AH414" s="88" t="s">
        <v>69</v>
      </c>
      <c r="AI414" s="86" t="str">
        <f>VLOOKUP(Q414,[5]BD!H$6:K$170,4,0)</f>
        <v>13-10-00-010</v>
      </c>
    </row>
    <row r="415" spans="1:35" s="67" customFormat="1" ht="15" hidden="1" customHeight="1" x14ac:dyDescent="0.25">
      <c r="A415" s="68">
        <v>390</v>
      </c>
      <c r="B415" s="69">
        <v>43191606</v>
      </c>
      <c r="C415" s="70" t="s">
        <v>928</v>
      </c>
      <c r="D415" s="71" t="s">
        <v>321</v>
      </c>
      <c r="E415" s="72">
        <v>90</v>
      </c>
      <c r="F415" s="70" t="s">
        <v>164</v>
      </c>
      <c r="G415" s="73" t="s">
        <v>67</v>
      </c>
      <c r="H415" s="74">
        <v>20000000</v>
      </c>
      <c r="I415" s="74">
        <v>20000000</v>
      </c>
      <c r="J415" s="75" t="s">
        <v>68</v>
      </c>
      <c r="K415" s="70" t="s">
        <v>69</v>
      </c>
      <c r="L415" s="76">
        <f t="shared" si="21"/>
        <v>0</v>
      </c>
      <c r="M415" s="79" t="s">
        <v>929</v>
      </c>
      <c r="N415" s="78" t="s">
        <v>154</v>
      </c>
      <c r="O415" s="124" t="s">
        <v>72</v>
      </c>
      <c r="P415" s="79" t="s">
        <v>69</v>
      </c>
      <c r="Q415" s="58" t="s">
        <v>916</v>
      </c>
      <c r="R415" s="128" t="s">
        <v>917</v>
      </c>
      <c r="S415" s="144">
        <v>110201202</v>
      </c>
      <c r="T415" s="128" t="s">
        <v>918</v>
      </c>
      <c r="U415" s="141" t="s">
        <v>521</v>
      </c>
      <c r="V415" s="128" t="s">
        <v>919</v>
      </c>
      <c r="W415" s="128" t="s">
        <v>920</v>
      </c>
      <c r="X415" s="83" t="s">
        <v>77</v>
      </c>
      <c r="Y415" s="70" t="s">
        <v>81</v>
      </c>
      <c r="Z415" s="95">
        <v>45446</v>
      </c>
      <c r="AA415" s="95">
        <v>45453</v>
      </c>
      <c r="AB415" s="95">
        <v>45460</v>
      </c>
      <c r="AC415" s="95">
        <v>45467</v>
      </c>
      <c r="AD415" s="86">
        <f t="shared" si="22"/>
        <v>7</v>
      </c>
      <c r="AE415" s="86">
        <f t="shared" si="22"/>
        <v>7</v>
      </c>
      <c r="AF415" s="86">
        <f t="shared" si="23"/>
        <v>14</v>
      </c>
      <c r="AG415" s="87" t="s">
        <v>69</v>
      </c>
      <c r="AH415" s="88" t="s">
        <v>69</v>
      </c>
      <c r="AI415" s="86" t="str">
        <f>VLOOKUP(Q415,[5]BD!H$6:K$170,4,0)</f>
        <v>13-10-00-010</v>
      </c>
    </row>
    <row r="416" spans="1:35" s="67" customFormat="1" ht="15" hidden="1" customHeight="1" x14ac:dyDescent="0.25">
      <c r="A416" s="68">
        <v>391</v>
      </c>
      <c r="B416" s="69">
        <v>72102100</v>
      </c>
      <c r="C416" s="70" t="s">
        <v>606</v>
      </c>
      <c r="D416" s="71" t="s">
        <v>156</v>
      </c>
      <c r="E416" s="72">
        <v>264</v>
      </c>
      <c r="F416" s="70" t="s">
        <v>164</v>
      </c>
      <c r="G416" s="73" t="s">
        <v>67</v>
      </c>
      <c r="H416" s="74">
        <v>25000000</v>
      </c>
      <c r="I416" s="74">
        <v>25000000</v>
      </c>
      <c r="J416" s="75" t="s">
        <v>68</v>
      </c>
      <c r="K416" s="70" t="s">
        <v>69</v>
      </c>
      <c r="L416" s="76">
        <f t="shared" si="21"/>
        <v>0</v>
      </c>
      <c r="M416" s="79" t="s">
        <v>930</v>
      </c>
      <c r="N416" s="78" t="s">
        <v>100</v>
      </c>
      <c r="O416" s="124" t="s">
        <v>72</v>
      </c>
      <c r="P416" s="79" t="s">
        <v>69</v>
      </c>
      <c r="Q416" s="58" t="s">
        <v>916</v>
      </c>
      <c r="R416" s="128" t="s">
        <v>917</v>
      </c>
      <c r="S416" s="144">
        <v>110201202</v>
      </c>
      <c r="T416" s="128" t="s">
        <v>918</v>
      </c>
      <c r="U416" s="141" t="s">
        <v>521</v>
      </c>
      <c r="V416" s="128" t="s">
        <v>919</v>
      </c>
      <c r="W416" s="128" t="s">
        <v>931</v>
      </c>
      <c r="X416" s="83" t="s">
        <v>77</v>
      </c>
      <c r="Y416" s="70" t="s">
        <v>78</v>
      </c>
      <c r="Z416" s="95">
        <v>45348</v>
      </c>
      <c r="AA416" s="95">
        <v>45355</v>
      </c>
      <c r="AB416" s="95">
        <v>45362</v>
      </c>
      <c r="AC416" s="95">
        <v>45369</v>
      </c>
      <c r="AD416" s="86">
        <f t="shared" si="22"/>
        <v>7</v>
      </c>
      <c r="AE416" s="86">
        <f t="shared" si="22"/>
        <v>7</v>
      </c>
      <c r="AF416" s="86">
        <f t="shared" si="23"/>
        <v>14</v>
      </c>
      <c r="AG416" s="87" t="s">
        <v>69</v>
      </c>
      <c r="AH416" s="88" t="s">
        <v>69</v>
      </c>
      <c r="AI416" s="86" t="str">
        <f>VLOOKUP(Q416,[5]BD!H$6:K$170,4,0)</f>
        <v>13-10-00-010</v>
      </c>
    </row>
    <row r="417" spans="1:35" s="67" customFormat="1" ht="15" hidden="1" customHeight="1" x14ac:dyDescent="0.25">
      <c r="A417" s="68">
        <v>392</v>
      </c>
      <c r="B417" s="69">
        <v>72101507</v>
      </c>
      <c r="C417" s="70" t="s">
        <v>504</v>
      </c>
      <c r="D417" s="71" t="s">
        <v>98</v>
      </c>
      <c r="E417" s="72">
        <v>90</v>
      </c>
      <c r="F417" s="70" t="s">
        <v>164</v>
      </c>
      <c r="G417" s="73" t="s">
        <v>67</v>
      </c>
      <c r="H417" s="74">
        <v>116000000</v>
      </c>
      <c r="I417" s="74">
        <v>116000000</v>
      </c>
      <c r="J417" s="75" t="s">
        <v>68</v>
      </c>
      <c r="K417" s="70" t="s">
        <v>69</v>
      </c>
      <c r="L417" s="76">
        <f t="shared" si="21"/>
        <v>0</v>
      </c>
      <c r="M417" s="79" t="s">
        <v>932</v>
      </c>
      <c r="N417" s="78" t="s">
        <v>514</v>
      </c>
      <c r="O417" s="124" t="s">
        <v>72</v>
      </c>
      <c r="P417" s="79" t="s">
        <v>69</v>
      </c>
      <c r="Q417" s="58" t="s">
        <v>916</v>
      </c>
      <c r="R417" s="128" t="s">
        <v>917</v>
      </c>
      <c r="S417" s="144">
        <v>110201202</v>
      </c>
      <c r="T417" s="128" t="s">
        <v>918</v>
      </c>
      <c r="U417" s="141" t="s">
        <v>521</v>
      </c>
      <c r="V417" s="128" t="s">
        <v>919</v>
      </c>
      <c r="W417" s="128" t="s">
        <v>931</v>
      </c>
      <c r="X417" s="83" t="s">
        <v>77</v>
      </c>
      <c r="Y417" s="70" t="s">
        <v>78</v>
      </c>
      <c r="Z417" s="95">
        <v>45467</v>
      </c>
      <c r="AA417" s="95">
        <v>45474</v>
      </c>
      <c r="AB417" s="95">
        <v>45481</v>
      </c>
      <c r="AC417" s="95">
        <v>45488</v>
      </c>
      <c r="AD417" s="86">
        <f t="shared" si="22"/>
        <v>7</v>
      </c>
      <c r="AE417" s="86">
        <f t="shared" si="22"/>
        <v>7</v>
      </c>
      <c r="AF417" s="86">
        <f t="shared" si="23"/>
        <v>14</v>
      </c>
      <c r="AG417" s="87" t="s">
        <v>69</v>
      </c>
      <c r="AH417" s="88" t="s">
        <v>69</v>
      </c>
      <c r="AI417" s="86" t="str">
        <f>VLOOKUP(Q417,[5]BD!H$6:K$170,4,0)</f>
        <v>13-10-00-010</v>
      </c>
    </row>
    <row r="418" spans="1:35" s="67" customFormat="1" ht="15" hidden="1" customHeight="1" x14ac:dyDescent="0.25">
      <c r="A418" s="68">
        <v>393</v>
      </c>
      <c r="B418" s="69">
        <v>72101507</v>
      </c>
      <c r="C418" s="70" t="s">
        <v>504</v>
      </c>
      <c r="D418" s="71" t="s">
        <v>98</v>
      </c>
      <c r="E418" s="72">
        <v>90</v>
      </c>
      <c r="F418" s="70" t="s">
        <v>164</v>
      </c>
      <c r="G418" s="73" t="s">
        <v>67</v>
      </c>
      <c r="H418" s="74">
        <v>116000000</v>
      </c>
      <c r="I418" s="74">
        <v>116000000</v>
      </c>
      <c r="J418" s="75" t="s">
        <v>68</v>
      </c>
      <c r="K418" s="70" t="s">
        <v>69</v>
      </c>
      <c r="L418" s="76">
        <f t="shared" si="21"/>
        <v>0</v>
      </c>
      <c r="M418" s="79" t="s">
        <v>933</v>
      </c>
      <c r="N418" s="78" t="s">
        <v>514</v>
      </c>
      <c r="O418" s="124" t="s">
        <v>72</v>
      </c>
      <c r="P418" s="79" t="s">
        <v>69</v>
      </c>
      <c r="Q418" s="58" t="s">
        <v>916</v>
      </c>
      <c r="R418" s="128" t="s">
        <v>917</v>
      </c>
      <c r="S418" s="144">
        <v>110201202</v>
      </c>
      <c r="T418" s="128" t="s">
        <v>918</v>
      </c>
      <c r="U418" s="141" t="s">
        <v>521</v>
      </c>
      <c r="V418" s="128" t="s">
        <v>919</v>
      </c>
      <c r="W418" s="128" t="s">
        <v>934</v>
      </c>
      <c r="X418" s="83" t="s">
        <v>77</v>
      </c>
      <c r="Y418" s="70" t="s">
        <v>197</v>
      </c>
      <c r="Z418" s="95">
        <v>45488</v>
      </c>
      <c r="AA418" s="95">
        <v>45495</v>
      </c>
      <c r="AB418" s="95">
        <v>45502</v>
      </c>
      <c r="AC418" s="95">
        <v>45509</v>
      </c>
      <c r="AD418" s="86">
        <f t="shared" si="22"/>
        <v>7</v>
      </c>
      <c r="AE418" s="86">
        <f t="shared" si="22"/>
        <v>7</v>
      </c>
      <c r="AF418" s="86">
        <f t="shared" si="23"/>
        <v>14</v>
      </c>
      <c r="AG418" s="87" t="s">
        <v>69</v>
      </c>
      <c r="AH418" s="88" t="s">
        <v>69</v>
      </c>
      <c r="AI418" s="86" t="str">
        <f>VLOOKUP(Q418,[5]BD!H$6:K$170,4,0)</f>
        <v>13-10-00-010</v>
      </c>
    </row>
    <row r="419" spans="1:35" s="67" customFormat="1" ht="15" hidden="1" customHeight="1" x14ac:dyDescent="0.25">
      <c r="A419" s="68">
        <v>394</v>
      </c>
      <c r="B419" s="69">
        <v>72101507</v>
      </c>
      <c r="C419" s="70" t="s">
        <v>504</v>
      </c>
      <c r="D419" s="71" t="s">
        <v>571</v>
      </c>
      <c r="E419" s="72">
        <v>70</v>
      </c>
      <c r="F419" s="70" t="s">
        <v>164</v>
      </c>
      <c r="G419" s="73" t="s">
        <v>67</v>
      </c>
      <c r="H419" s="74">
        <v>60449269</v>
      </c>
      <c r="I419" s="74">
        <v>60449269</v>
      </c>
      <c r="J419" s="75" t="s">
        <v>68</v>
      </c>
      <c r="K419" s="70" t="s">
        <v>69</v>
      </c>
      <c r="L419" s="76">
        <f t="shared" si="21"/>
        <v>0</v>
      </c>
      <c r="M419" s="79" t="s">
        <v>935</v>
      </c>
      <c r="N419" s="78" t="s">
        <v>514</v>
      </c>
      <c r="O419" s="124" t="s">
        <v>72</v>
      </c>
      <c r="P419" s="79" t="s">
        <v>69</v>
      </c>
      <c r="Q419" s="58" t="s">
        <v>916</v>
      </c>
      <c r="R419" s="128" t="s">
        <v>917</v>
      </c>
      <c r="S419" s="144">
        <v>110201202</v>
      </c>
      <c r="T419" s="128" t="s">
        <v>918</v>
      </c>
      <c r="U419" s="141" t="s">
        <v>521</v>
      </c>
      <c r="V419" s="128" t="s">
        <v>919</v>
      </c>
      <c r="W419" s="128" t="s">
        <v>936</v>
      </c>
      <c r="X419" s="83" t="s">
        <v>77</v>
      </c>
      <c r="Y419" s="70" t="s">
        <v>78</v>
      </c>
      <c r="Z419" s="95">
        <v>45530</v>
      </c>
      <c r="AA419" s="95">
        <v>45537</v>
      </c>
      <c r="AB419" s="95">
        <v>45544</v>
      </c>
      <c r="AC419" s="95">
        <v>45551</v>
      </c>
      <c r="AD419" s="86">
        <f t="shared" si="22"/>
        <v>7</v>
      </c>
      <c r="AE419" s="86">
        <f t="shared" si="22"/>
        <v>7</v>
      </c>
      <c r="AF419" s="86">
        <f t="shared" si="23"/>
        <v>14</v>
      </c>
      <c r="AG419" s="87" t="s">
        <v>69</v>
      </c>
      <c r="AH419" s="88" t="s">
        <v>69</v>
      </c>
      <c r="AI419" s="86" t="str">
        <f>VLOOKUP(Q419,[5]BD!H$6:K$170,4,0)</f>
        <v>13-10-00-010</v>
      </c>
    </row>
    <row r="420" spans="1:35" s="67" customFormat="1" ht="15" hidden="1" customHeight="1" x14ac:dyDescent="0.25">
      <c r="A420" s="68">
        <v>395</v>
      </c>
      <c r="B420" s="69">
        <v>15101500</v>
      </c>
      <c r="C420" s="70" t="s">
        <v>602</v>
      </c>
      <c r="D420" s="71" t="s">
        <v>65</v>
      </c>
      <c r="E420" s="72">
        <v>335</v>
      </c>
      <c r="F420" s="70" t="s">
        <v>164</v>
      </c>
      <c r="G420" s="73" t="s">
        <v>67</v>
      </c>
      <c r="H420" s="74">
        <v>6000000</v>
      </c>
      <c r="I420" s="74">
        <v>6000000</v>
      </c>
      <c r="J420" s="75" t="s">
        <v>68</v>
      </c>
      <c r="K420" s="70" t="s">
        <v>69</v>
      </c>
      <c r="L420" s="76">
        <f t="shared" si="21"/>
        <v>0</v>
      </c>
      <c r="M420" s="79" t="s">
        <v>937</v>
      </c>
      <c r="N420" s="78" t="s">
        <v>313</v>
      </c>
      <c r="O420" s="124" t="s">
        <v>72</v>
      </c>
      <c r="P420" s="79" t="s">
        <v>69</v>
      </c>
      <c r="Q420" s="58" t="s">
        <v>938</v>
      </c>
      <c r="R420" s="128" t="s">
        <v>939</v>
      </c>
      <c r="S420" s="144">
        <v>112201202</v>
      </c>
      <c r="T420" s="128" t="s">
        <v>940</v>
      </c>
      <c r="U420" s="141" t="s">
        <v>521</v>
      </c>
      <c r="V420" s="128" t="s">
        <v>941</v>
      </c>
      <c r="W420" s="128">
        <v>3175154831</v>
      </c>
      <c r="X420" s="83" t="s">
        <v>77</v>
      </c>
      <c r="Y420" s="70" t="s">
        <v>83</v>
      </c>
      <c r="Z420" s="95">
        <v>45295</v>
      </c>
      <c r="AA420" s="95">
        <v>45309</v>
      </c>
      <c r="AB420" s="95">
        <v>45322</v>
      </c>
      <c r="AC420" s="95">
        <v>45322</v>
      </c>
      <c r="AD420" s="86">
        <f t="shared" si="22"/>
        <v>14</v>
      </c>
      <c r="AE420" s="86">
        <f t="shared" si="22"/>
        <v>13</v>
      </c>
      <c r="AF420" s="86">
        <f t="shared" si="23"/>
        <v>27</v>
      </c>
      <c r="AG420" s="87" t="s">
        <v>69</v>
      </c>
      <c r="AH420" s="88" t="s">
        <v>69</v>
      </c>
      <c r="AI420" s="86" t="str">
        <f>VLOOKUP(Q420,[5]BD!H$6:K$170,4,0)</f>
        <v>13-10-00-012</v>
      </c>
    </row>
    <row r="421" spans="1:35" s="67" customFormat="1" ht="15" hidden="1" customHeight="1" x14ac:dyDescent="0.25">
      <c r="A421" s="68">
        <v>396</v>
      </c>
      <c r="B421" s="69">
        <v>78181500</v>
      </c>
      <c r="C421" s="70" t="s">
        <v>623</v>
      </c>
      <c r="D421" s="71" t="s">
        <v>151</v>
      </c>
      <c r="E421" s="87">
        <v>306</v>
      </c>
      <c r="F421" s="70" t="s">
        <v>164</v>
      </c>
      <c r="G421" s="73" t="s">
        <v>67</v>
      </c>
      <c r="H421" s="74">
        <v>20000000</v>
      </c>
      <c r="I421" s="74">
        <v>20000000</v>
      </c>
      <c r="J421" s="75" t="s">
        <v>68</v>
      </c>
      <c r="K421" s="70" t="s">
        <v>69</v>
      </c>
      <c r="L421" s="76">
        <f t="shared" si="21"/>
        <v>0</v>
      </c>
      <c r="M421" s="79" t="s">
        <v>942</v>
      </c>
      <c r="N421" s="78" t="s">
        <v>100</v>
      </c>
      <c r="O421" s="70" t="s">
        <v>72</v>
      </c>
      <c r="P421" s="79" t="s">
        <v>69</v>
      </c>
      <c r="Q421" s="58" t="s">
        <v>938</v>
      </c>
      <c r="R421" s="128" t="s">
        <v>939</v>
      </c>
      <c r="S421" s="144">
        <v>112201202</v>
      </c>
      <c r="T421" s="128" t="s">
        <v>940</v>
      </c>
      <c r="U421" s="141" t="s">
        <v>521</v>
      </c>
      <c r="V421" s="128" t="s">
        <v>941</v>
      </c>
      <c r="W421" s="99">
        <v>3175154831</v>
      </c>
      <c r="X421" s="83" t="s">
        <v>77</v>
      </c>
      <c r="Y421" s="70" t="s">
        <v>81</v>
      </c>
      <c r="Z421" s="95">
        <v>45324</v>
      </c>
      <c r="AA421" s="95">
        <v>45338</v>
      </c>
      <c r="AB421" s="95">
        <v>45351</v>
      </c>
      <c r="AC421" s="95">
        <v>45351</v>
      </c>
      <c r="AD421" s="86">
        <f t="shared" si="22"/>
        <v>14</v>
      </c>
      <c r="AE421" s="86">
        <f t="shared" si="22"/>
        <v>13</v>
      </c>
      <c r="AF421" s="86">
        <f t="shared" si="23"/>
        <v>27</v>
      </c>
      <c r="AG421" s="87" t="s">
        <v>69</v>
      </c>
      <c r="AH421" s="88" t="s">
        <v>69</v>
      </c>
      <c r="AI421" s="86" t="str">
        <f>VLOOKUP(Q421,[5]BD!H$6:K$170,4,0)</f>
        <v>13-10-00-012</v>
      </c>
    </row>
    <row r="422" spans="1:35" s="67" customFormat="1" ht="15" hidden="1" customHeight="1" x14ac:dyDescent="0.25">
      <c r="A422" s="68">
        <v>397</v>
      </c>
      <c r="B422" s="69">
        <v>72154022</v>
      </c>
      <c r="C422" s="70" t="s">
        <v>484</v>
      </c>
      <c r="D422" s="71" t="s">
        <v>151</v>
      </c>
      <c r="E422" s="87">
        <v>299</v>
      </c>
      <c r="F422" s="70" t="s">
        <v>164</v>
      </c>
      <c r="G422" s="73" t="s">
        <v>67</v>
      </c>
      <c r="H422" s="74">
        <v>15000000</v>
      </c>
      <c r="I422" s="74">
        <v>15000000</v>
      </c>
      <c r="J422" s="75" t="s">
        <v>68</v>
      </c>
      <c r="K422" s="70" t="s">
        <v>69</v>
      </c>
      <c r="L422" s="76">
        <f t="shared" si="21"/>
        <v>0</v>
      </c>
      <c r="M422" s="79" t="s">
        <v>943</v>
      </c>
      <c r="N422" s="78" t="s">
        <v>100</v>
      </c>
      <c r="O422" s="70" t="s">
        <v>72</v>
      </c>
      <c r="P422" s="79" t="s">
        <v>69</v>
      </c>
      <c r="Q422" s="58" t="s">
        <v>938</v>
      </c>
      <c r="R422" s="128" t="s">
        <v>939</v>
      </c>
      <c r="S422" s="144">
        <v>112201202</v>
      </c>
      <c r="T422" s="128" t="s">
        <v>940</v>
      </c>
      <c r="U422" s="141" t="s">
        <v>521</v>
      </c>
      <c r="V422" s="128" t="s">
        <v>941</v>
      </c>
      <c r="W422" s="99">
        <v>3175154831</v>
      </c>
      <c r="X422" s="83" t="s">
        <v>77</v>
      </c>
      <c r="Y422" s="70" t="s">
        <v>83</v>
      </c>
      <c r="Z422" s="95">
        <v>45331</v>
      </c>
      <c r="AA422" s="95">
        <v>45345</v>
      </c>
      <c r="AB422" s="95">
        <v>45358</v>
      </c>
      <c r="AC422" s="95">
        <v>45358</v>
      </c>
      <c r="AD422" s="86">
        <f t="shared" si="22"/>
        <v>14</v>
      </c>
      <c r="AE422" s="86">
        <f t="shared" si="22"/>
        <v>13</v>
      </c>
      <c r="AF422" s="86">
        <f t="shared" si="23"/>
        <v>27</v>
      </c>
      <c r="AG422" s="87" t="s">
        <v>69</v>
      </c>
      <c r="AH422" s="88" t="s">
        <v>69</v>
      </c>
      <c r="AI422" s="86" t="str">
        <f>VLOOKUP(Q422,[5]BD!H$6:K$170,4,0)</f>
        <v>13-10-00-012</v>
      </c>
    </row>
    <row r="423" spans="1:35" s="67" customFormat="1" ht="15" hidden="1" customHeight="1" x14ac:dyDescent="0.25">
      <c r="A423" s="68">
        <v>398</v>
      </c>
      <c r="B423" s="69">
        <v>73152108</v>
      </c>
      <c r="C423" s="70" t="s">
        <v>845</v>
      </c>
      <c r="D423" s="71" t="s">
        <v>156</v>
      </c>
      <c r="E423" s="87">
        <v>279</v>
      </c>
      <c r="F423" s="70" t="s">
        <v>164</v>
      </c>
      <c r="G423" s="73" t="s">
        <v>67</v>
      </c>
      <c r="H423" s="74">
        <v>15000000</v>
      </c>
      <c r="I423" s="74">
        <v>15000000</v>
      </c>
      <c r="J423" s="75" t="s">
        <v>68</v>
      </c>
      <c r="K423" s="70" t="s">
        <v>69</v>
      </c>
      <c r="L423" s="76">
        <f t="shared" si="21"/>
        <v>0</v>
      </c>
      <c r="M423" s="79" t="s">
        <v>944</v>
      </c>
      <c r="N423" s="78" t="s">
        <v>100</v>
      </c>
      <c r="O423" s="70" t="s">
        <v>72</v>
      </c>
      <c r="P423" s="79" t="s">
        <v>69</v>
      </c>
      <c r="Q423" s="58" t="s">
        <v>938</v>
      </c>
      <c r="R423" s="128" t="s">
        <v>939</v>
      </c>
      <c r="S423" s="144">
        <v>112201202</v>
      </c>
      <c r="T423" s="128" t="s">
        <v>940</v>
      </c>
      <c r="U423" s="141" t="s">
        <v>521</v>
      </c>
      <c r="V423" s="128" t="s">
        <v>941</v>
      </c>
      <c r="W423" s="99">
        <v>3175154831</v>
      </c>
      <c r="X423" s="83" t="s">
        <v>77</v>
      </c>
      <c r="Y423" s="70" t="s">
        <v>81</v>
      </c>
      <c r="Z423" s="95">
        <v>45352</v>
      </c>
      <c r="AA423" s="95">
        <v>45365</v>
      </c>
      <c r="AB423" s="95">
        <v>45378</v>
      </c>
      <c r="AC423" s="95">
        <v>45378</v>
      </c>
      <c r="AD423" s="86">
        <f t="shared" si="22"/>
        <v>13</v>
      </c>
      <c r="AE423" s="86">
        <f t="shared" si="22"/>
        <v>13</v>
      </c>
      <c r="AF423" s="86">
        <f t="shared" si="23"/>
        <v>26</v>
      </c>
      <c r="AG423" s="87" t="s">
        <v>69</v>
      </c>
      <c r="AH423" s="88" t="s">
        <v>69</v>
      </c>
      <c r="AI423" s="86" t="str">
        <f>VLOOKUP(Q423,[5]BD!H$6:K$170,4,0)</f>
        <v>13-10-00-012</v>
      </c>
    </row>
    <row r="424" spans="1:35" s="67" customFormat="1" ht="15" hidden="1" customHeight="1" x14ac:dyDescent="0.25">
      <c r="A424" s="68">
        <v>399</v>
      </c>
      <c r="B424" s="69">
        <v>39121700</v>
      </c>
      <c r="C424" s="70" t="s">
        <v>558</v>
      </c>
      <c r="D424" s="71" t="s">
        <v>167</v>
      </c>
      <c r="E424" s="87">
        <v>246</v>
      </c>
      <c r="F424" s="70" t="s">
        <v>164</v>
      </c>
      <c r="G424" s="73" t="s">
        <v>67</v>
      </c>
      <c r="H424" s="74">
        <v>15000000</v>
      </c>
      <c r="I424" s="74">
        <v>15000000</v>
      </c>
      <c r="J424" s="75" t="s">
        <v>68</v>
      </c>
      <c r="K424" s="70" t="s">
        <v>69</v>
      </c>
      <c r="L424" s="76">
        <f t="shared" si="21"/>
        <v>0</v>
      </c>
      <c r="M424" s="79" t="s">
        <v>945</v>
      </c>
      <c r="N424" s="78" t="s">
        <v>313</v>
      </c>
      <c r="O424" s="70" t="s">
        <v>72</v>
      </c>
      <c r="P424" s="79" t="s">
        <v>69</v>
      </c>
      <c r="Q424" s="58" t="s">
        <v>938</v>
      </c>
      <c r="R424" s="128" t="s">
        <v>939</v>
      </c>
      <c r="S424" s="144">
        <v>112201202</v>
      </c>
      <c r="T424" s="128" t="s">
        <v>940</v>
      </c>
      <c r="U424" s="141" t="s">
        <v>521</v>
      </c>
      <c r="V424" s="128" t="s">
        <v>941</v>
      </c>
      <c r="W424" s="99">
        <v>3175154831</v>
      </c>
      <c r="X424" s="83" t="s">
        <v>77</v>
      </c>
      <c r="Y424" s="70" t="s">
        <v>83</v>
      </c>
      <c r="Z424" s="95">
        <v>45384</v>
      </c>
      <c r="AA424" s="95">
        <v>45397</v>
      </c>
      <c r="AB424" s="95">
        <v>45411</v>
      </c>
      <c r="AC424" s="95">
        <v>45411</v>
      </c>
      <c r="AD424" s="86">
        <f t="shared" si="22"/>
        <v>13</v>
      </c>
      <c r="AE424" s="86">
        <f t="shared" si="22"/>
        <v>14</v>
      </c>
      <c r="AF424" s="86">
        <f t="shared" si="23"/>
        <v>27</v>
      </c>
      <c r="AG424" s="87" t="s">
        <v>69</v>
      </c>
      <c r="AH424" s="88" t="s">
        <v>69</v>
      </c>
      <c r="AI424" s="86" t="str">
        <f>VLOOKUP(Q424,[5]BD!H$6:K$170,4,0)</f>
        <v>13-10-00-012</v>
      </c>
    </row>
    <row r="425" spans="1:35" s="67" customFormat="1" ht="15" hidden="1" customHeight="1" x14ac:dyDescent="0.25">
      <c r="A425" s="68">
        <v>400</v>
      </c>
      <c r="B425" s="69">
        <v>24102004</v>
      </c>
      <c r="C425" s="70" t="s">
        <v>946</v>
      </c>
      <c r="D425" s="71" t="s">
        <v>241</v>
      </c>
      <c r="E425" s="87">
        <v>215</v>
      </c>
      <c r="F425" s="70" t="s">
        <v>164</v>
      </c>
      <c r="G425" s="73" t="s">
        <v>67</v>
      </c>
      <c r="H425" s="74">
        <v>20000000</v>
      </c>
      <c r="I425" s="74">
        <v>20000000</v>
      </c>
      <c r="J425" s="75" t="s">
        <v>68</v>
      </c>
      <c r="K425" s="70" t="s">
        <v>69</v>
      </c>
      <c r="L425" s="76">
        <f t="shared" si="21"/>
        <v>0</v>
      </c>
      <c r="M425" s="79" t="s">
        <v>947</v>
      </c>
      <c r="N425" s="78" t="s">
        <v>154</v>
      </c>
      <c r="O425" s="70" t="s">
        <v>72</v>
      </c>
      <c r="P425" s="79" t="s">
        <v>69</v>
      </c>
      <c r="Q425" s="58" t="s">
        <v>938</v>
      </c>
      <c r="R425" s="128" t="s">
        <v>939</v>
      </c>
      <c r="S425" s="144">
        <v>112201202</v>
      </c>
      <c r="T425" s="128" t="s">
        <v>940</v>
      </c>
      <c r="U425" s="141" t="s">
        <v>521</v>
      </c>
      <c r="V425" s="128" t="s">
        <v>941</v>
      </c>
      <c r="W425" s="99">
        <v>3175154831</v>
      </c>
      <c r="X425" s="83" t="s">
        <v>77</v>
      </c>
      <c r="Y425" s="70" t="s">
        <v>83</v>
      </c>
      <c r="Z425" s="95">
        <v>45415</v>
      </c>
      <c r="AA425" s="95">
        <v>45428</v>
      </c>
      <c r="AB425" s="95">
        <v>45442</v>
      </c>
      <c r="AC425" s="95">
        <v>45442</v>
      </c>
      <c r="AD425" s="86">
        <f t="shared" si="22"/>
        <v>13</v>
      </c>
      <c r="AE425" s="86">
        <f t="shared" si="22"/>
        <v>14</v>
      </c>
      <c r="AF425" s="86">
        <f t="shared" si="23"/>
        <v>27</v>
      </c>
      <c r="AG425" s="87" t="s">
        <v>69</v>
      </c>
      <c r="AH425" s="88" t="s">
        <v>69</v>
      </c>
      <c r="AI425" s="86" t="str">
        <f>VLOOKUP(Q425,[5]BD!H$6:K$170,4,0)</f>
        <v>13-10-00-012</v>
      </c>
    </row>
    <row r="426" spans="1:35" s="67" customFormat="1" ht="15" hidden="1" customHeight="1" x14ac:dyDescent="0.25">
      <c r="A426" s="68">
        <v>401</v>
      </c>
      <c r="B426" s="69">
        <v>72102100</v>
      </c>
      <c r="C426" s="70" t="s">
        <v>606</v>
      </c>
      <c r="D426" s="71" t="s">
        <v>151</v>
      </c>
      <c r="E426" s="87">
        <v>306</v>
      </c>
      <c r="F426" s="70" t="s">
        <v>164</v>
      </c>
      <c r="G426" s="73" t="s">
        <v>67</v>
      </c>
      <c r="H426" s="74">
        <v>7000000</v>
      </c>
      <c r="I426" s="74">
        <v>7000000</v>
      </c>
      <c r="J426" s="75" t="s">
        <v>68</v>
      </c>
      <c r="K426" s="70" t="s">
        <v>69</v>
      </c>
      <c r="L426" s="76">
        <f t="shared" si="21"/>
        <v>0</v>
      </c>
      <c r="M426" s="79" t="s">
        <v>948</v>
      </c>
      <c r="N426" s="78" t="s">
        <v>100</v>
      </c>
      <c r="O426" s="70" t="s">
        <v>72</v>
      </c>
      <c r="P426" s="79" t="s">
        <v>69</v>
      </c>
      <c r="Q426" s="58" t="s">
        <v>938</v>
      </c>
      <c r="R426" s="128" t="s">
        <v>939</v>
      </c>
      <c r="S426" s="144">
        <v>112201202</v>
      </c>
      <c r="T426" s="128" t="s">
        <v>940</v>
      </c>
      <c r="U426" s="141" t="s">
        <v>521</v>
      </c>
      <c r="V426" s="128" t="s">
        <v>941</v>
      </c>
      <c r="W426" s="99">
        <v>3175154831</v>
      </c>
      <c r="X426" s="83" t="s">
        <v>77</v>
      </c>
      <c r="Y426" s="70" t="s">
        <v>81</v>
      </c>
      <c r="Z426" s="95">
        <v>45324</v>
      </c>
      <c r="AA426" s="95">
        <v>45337</v>
      </c>
      <c r="AB426" s="95">
        <v>45351</v>
      </c>
      <c r="AC426" s="95">
        <v>45351</v>
      </c>
      <c r="AD426" s="86">
        <f t="shared" si="22"/>
        <v>13</v>
      </c>
      <c r="AE426" s="86">
        <f t="shared" si="22"/>
        <v>14</v>
      </c>
      <c r="AF426" s="86">
        <f t="shared" si="23"/>
        <v>27</v>
      </c>
      <c r="AG426" s="87" t="s">
        <v>69</v>
      </c>
      <c r="AH426" s="88" t="s">
        <v>69</v>
      </c>
      <c r="AI426" s="86" t="str">
        <f>VLOOKUP(Q426,[5]BD!H$6:K$170,4,0)</f>
        <v>13-10-00-012</v>
      </c>
    </row>
    <row r="427" spans="1:35" s="67" customFormat="1" ht="15" hidden="1" customHeight="1" x14ac:dyDescent="0.25">
      <c r="A427" s="68">
        <v>402</v>
      </c>
      <c r="B427" s="69">
        <v>80131500</v>
      </c>
      <c r="C427" s="81" t="s">
        <v>166</v>
      </c>
      <c r="D427" s="71" t="s">
        <v>65</v>
      </c>
      <c r="E427" s="87">
        <v>365</v>
      </c>
      <c r="F427" s="70" t="s">
        <v>66</v>
      </c>
      <c r="G427" s="73" t="s">
        <v>67</v>
      </c>
      <c r="H427" s="145">
        <v>108713460</v>
      </c>
      <c r="I427" s="146">
        <v>108713460</v>
      </c>
      <c r="J427" s="75" t="s">
        <v>68</v>
      </c>
      <c r="K427" s="70" t="s">
        <v>69</v>
      </c>
      <c r="L427" s="76">
        <f t="shared" si="21"/>
        <v>0</v>
      </c>
      <c r="M427" s="81" t="s">
        <v>949</v>
      </c>
      <c r="N427" s="124" t="s">
        <v>169</v>
      </c>
      <c r="O427" s="124" t="s">
        <v>72</v>
      </c>
      <c r="P427" s="79" t="s">
        <v>69</v>
      </c>
      <c r="Q427" s="58" t="s">
        <v>950</v>
      </c>
      <c r="R427" s="128" t="s">
        <v>951</v>
      </c>
      <c r="S427" s="144">
        <v>113201202</v>
      </c>
      <c r="T427" s="128" t="s">
        <v>952</v>
      </c>
      <c r="U427" s="141" t="s">
        <v>521</v>
      </c>
      <c r="V427" s="128" t="s">
        <v>953</v>
      </c>
      <c r="W427" s="128">
        <v>6088631243</v>
      </c>
      <c r="X427" s="83" t="s">
        <v>77</v>
      </c>
      <c r="Y427" s="70" t="s">
        <v>78</v>
      </c>
      <c r="Z427" s="95">
        <v>45271</v>
      </c>
      <c r="AA427" s="147">
        <v>45293</v>
      </c>
      <c r="AB427" s="147">
        <v>45293</v>
      </c>
      <c r="AC427" s="95">
        <v>45293</v>
      </c>
      <c r="AD427" s="86">
        <f t="shared" si="22"/>
        <v>22</v>
      </c>
      <c r="AE427" s="86">
        <f t="shared" si="22"/>
        <v>0</v>
      </c>
      <c r="AF427" s="86">
        <f t="shared" si="23"/>
        <v>22</v>
      </c>
      <c r="AG427" s="87" t="s">
        <v>69</v>
      </c>
      <c r="AH427" s="88" t="s">
        <v>69</v>
      </c>
      <c r="AI427" s="86" t="str">
        <f>VLOOKUP(Q427,[5]BD!H$6:K$170,4,0)</f>
        <v>13-10-00-013</v>
      </c>
    </row>
    <row r="428" spans="1:35" s="67" customFormat="1" ht="15" hidden="1" customHeight="1" x14ac:dyDescent="0.25">
      <c r="A428" s="68">
        <v>403</v>
      </c>
      <c r="B428" s="69">
        <v>15101500</v>
      </c>
      <c r="C428" s="70" t="s">
        <v>602</v>
      </c>
      <c r="D428" s="71" t="s">
        <v>65</v>
      </c>
      <c r="E428" s="87">
        <v>328</v>
      </c>
      <c r="F428" s="70" t="s">
        <v>164</v>
      </c>
      <c r="G428" s="73" t="s">
        <v>67</v>
      </c>
      <c r="H428" s="145">
        <v>15000000</v>
      </c>
      <c r="I428" s="146">
        <v>15000000</v>
      </c>
      <c r="J428" s="75" t="s">
        <v>68</v>
      </c>
      <c r="K428" s="70" t="s">
        <v>69</v>
      </c>
      <c r="L428" s="76">
        <f t="shared" si="21"/>
        <v>0</v>
      </c>
      <c r="M428" s="81" t="s">
        <v>954</v>
      </c>
      <c r="N428" s="78" t="s">
        <v>313</v>
      </c>
      <c r="O428" s="124" t="s">
        <v>72</v>
      </c>
      <c r="P428" s="79" t="s">
        <v>69</v>
      </c>
      <c r="Q428" s="58" t="s">
        <v>950</v>
      </c>
      <c r="R428" s="128" t="s">
        <v>951</v>
      </c>
      <c r="S428" s="144">
        <v>113201202</v>
      </c>
      <c r="T428" s="128" t="s">
        <v>952</v>
      </c>
      <c r="U428" s="141" t="s">
        <v>521</v>
      </c>
      <c r="V428" s="128" t="s">
        <v>953</v>
      </c>
      <c r="W428" s="128">
        <v>6088631243</v>
      </c>
      <c r="X428" s="83" t="s">
        <v>77</v>
      </c>
      <c r="Y428" s="70" t="s">
        <v>83</v>
      </c>
      <c r="Z428" s="95">
        <v>45275</v>
      </c>
      <c r="AA428" s="147">
        <v>45306</v>
      </c>
      <c r="AB428" s="147">
        <v>45324</v>
      </c>
      <c r="AC428" s="95">
        <v>45327</v>
      </c>
      <c r="AD428" s="86">
        <f t="shared" si="22"/>
        <v>31</v>
      </c>
      <c r="AE428" s="86">
        <f t="shared" si="22"/>
        <v>18</v>
      </c>
      <c r="AF428" s="86">
        <f t="shared" si="23"/>
        <v>49</v>
      </c>
      <c r="AG428" s="87" t="s">
        <v>69</v>
      </c>
      <c r="AH428" s="88" t="s">
        <v>69</v>
      </c>
      <c r="AI428" s="86" t="str">
        <f>VLOOKUP(Q428,[5]BD!H$6:K$170,4,0)</f>
        <v>13-10-00-013</v>
      </c>
    </row>
    <row r="429" spans="1:35" s="67" customFormat="1" ht="15" hidden="1" customHeight="1" x14ac:dyDescent="0.25">
      <c r="A429" s="68">
        <v>404</v>
      </c>
      <c r="B429" s="69">
        <v>78181500</v>
      </c>
      <c r="C429" s="70" t="s">
        <v>623</v>
      </c>
      <c r="D429" s="71" t="s">
        <v>65</v>
      </c>
      <c r="E429" s="87">
        <v>302</v>
      </c>
      <c r="F429" s="70" t="s">
        <v>164</v>
      </c>
      <c r="G429" s="73" t="s">
        <v>67</v>
      </c>
      <c r="H429" s="145">
        <v>40000000</v>
      </c>
      <c r="I429" s="146">
        <v>40000000</v>
      </c>
      <c r="J429" s="75" t="s">
        <v>68</v>
      </c>
      <c r="K429" s="70" t="s">
        <v>69</v>
      </c>
      <c r="L429" s="76">
        <f t="shared" si="21"/>
        <v>0</v>
      </c>
      <c r="M429" s="81" t="s">
        <v>955</v>
      </c>
      <c r="N429" s="78" t="s">
        <v>100</v>
      </c>
      <c r="O429" s="124" t="s">
        <v>72</v>
      </c>
      <c r="P429" s="79" t="s">
        <v>69</v>
      </c>
      <c r="Q429" s="58" t="s">
        <v>950</v>
      </c>
      <c r="R429" s="128" t="s">
        <v>951</v>
      </c>
      <c r="S429" s="144">
        <v>113201202</v>
      </c>
      <c r="T429" s="128" t="s">
        <v>952</v>
      </c>
      <c r="U429" s="141" t="s">
        <v>521</v>
      </c>
      <c r="V429" s="128" t="s">
        <v>953</v>
      </c>
      <c r="W429" s="128">
        <v>6088631243</v>
      </c>
      <c r="X429" s="83" t="s">
        <v>77</v>
      </c>
      <c r="Y429" s="70" t="s">
        <v>197</v>
      </c>
      <c r="Z429" s="95">
        <v>45282</v>
      </c>
      <c r="AA429" s="147">
        <v>45313</v>
      </c>
      <c r="AB429" s="147">
        <v>45331</v>
      </c>
      <c r="AC429" s="95">
        <v>45334</v>
      </c>
      <c r="AD429" s="86">
        <f t="shared" si="22"/>
        <v>31</v>
      </c>
      <c r="AE429" s="86">
        <f t="shared" si="22"/>
        <v>18</v>
      </c>
      <c r="AF429" s="86">
        <f t="shared" si="23"/>
        <v>49</v>
      </c>
      <c r="AG429" s="87" t="s">
        <v>69</v>
      </c>
      <c r="AH429" s="88" t="s">
        <v>69</v>
      </c>
      <c r="AI429" s="86" t="str">
        <f>VLOOKUP(Q429,[5]BD!H$6:K$170,4,0)</f>
        <v>13-10-00-013</v>
      </c>
    </row>
    <row r="430" spans="1:35" s="67" customFormat="1" ht="15" hidden="1" customHeight="1" x14ac:dyDescent="0.25">
      <c r="A430" s="68">
        <v>405</v>
      </c>
      <c r="B430" s="69">
        <v>72102100</v>
      </c>
      <c r="C430" s="70" t="s">
        <v>606</v>
      </c>
      <c r="D430" s="71" t="s">
        <v>151</v>
      </c>
      <c r="E430" s="87">
        <v>295</v>
      </c>
      <c r="F430" s="70" t="s">
        <v>164</v>
      </c>
      <c r="G430" s="73" t="s">
        <v>67</v>
      </c>
      <c r="H430" s="145">
        <v>33462000</v>
      </c>
      <c r="I430" s="145">
        <v>33462000</v>
      </c>
      <c r="J430" s="75" t="s">
        <v>68</v>
      </c>
      <c r="K430" s="70" t="s">
        <v>69</v>
      </c>
      <c r="L430" s="76">
        <f t="shared" si="21"/>
        <v>0</v>
      </c>
      <c r="M430" s="81" t="s">
        <v>956</v>
      </c>
      <c r="N430" s="78" t="s">
        <v>100</v>
      </c>
      <c r="O430" s="124" t="s">
        <v>72</v>
      </c>
      <c r="P430" s="79" t="s">
        <v>69</v>
      </c>
      <c r="Q430" s="58" t="s">
        <v>950</v>
      </c>
      <c r="R430" s="128" t="s">
        <v>951</v>
      </c>
      <c r="S430" s="144">
        <v>113201202</v>
      </c>
      <c r="T430" s="128" t="s">
        <v>952</v>
      </c>
      <c r="U430" s="141" t="s">
        <v>521</v>
      </c>
      <c r="V430" s="128" t="s">
        <v>953</v>
      </c>
      <c r="W430" s="128">
        <v>6088631243</v>
      </c>
      <c r="X430" s="83" t="s">
        <v>77</v>
      </c>
      <c r="Y430" s="70" t="s">
        <v>83</v>
      </c>
      <c r="Z430" s="95">
        <v>45313</v>
      </c>
      <c r="AA430" s="147">
        <v>45341</v>
      </c>
      <c r="AB430" s="147">
        <v>45356</v>
      </c>
      <c r="AC430" s="95">
        <v>45357</v>
      </c>
      <c r="AD430" s="86">
        <f t="shared" si="22"/>
        <v>28</v>
      </c>
      <c r="AE430" s="86">
        <f t="shared" si="22"/>
        <v>15</v>
      </c>
      <c r="AF430" s="86">
        <f t="shared" si="23"/>
        <v>43</v>
      </c>
      <c r="AG430" s="87" t="s">
        <v>69</v>
      </c>
      <c r="AH430" s="88" t="s">
        <v>69</v>
      </c>
      <c r="AI430" s="86" t="str">
        <f>VLOOKUP(Q430,[5]BD!H$6:K$170,4,0)</f>
        <v>13-10-00-013</v>
      </c>
    </row>
    <row r="431" spans="1:35" s="67" customFormat="1" ht="15" hidden="1" customHeight="1" x14ac:dyDescent="0.25">
      <c r="A431" s="68">
        <v>406</v>
      </c>
      <c r="B431" s="69">
        <v>72101507</v>
      </c>
      <c r="C431" s="70" t="s">
        <v>504</v>
      </c>
      <c r="D431" s="71" t="s">
        <v>151</v>
      </c>
      <c r="E431" s="87">
        <v>256</v>
      </c>
      <c r="F431" s="70" t="s">
        <v>164</v>
      </c>
      <c r="G431" s="73" t="s">
        <v>67</v>
      </c>
      <c r="H431" s="145">
        <v>15000000</v>
      </c>
      <c r="I431" s="146">
        <v>15000000</v>
      </c>
      <c r="J431" s="75" t="s">
        <v>68</v>
      </c>
      <c r="K431" s="70" t="s">
        <v>69</v>
      </c>
      <c r="L431" s="76">
        <f t="shared" si="21"/>
        <v>0</v>
      </c>
      <c r="M431" s="81" t="s">
        <v>957</v>
      </c>
      <c r="N431" s="78" t="s">
        <v>100</v>
      </c>
      <c r="O431" s="124" t="s">
        <v>72</v>
      </c>
      <c r="P431" s="79" t="s">
        <v>69</v>
      </c>
      <c r="Q431" s="58" t="s">
        <v>950</v>
      </c>
      <c r="R431" s="128" t="s">
        <v>951</v>
      </c>
      <c r="S431" s="144">
        <v>113201202</v>
      </c>
      <c r="T431" s="128" t="s">
        <v>952</v>
      </c>
      <c r="U431" s="141" t="s">
        <v>521</v>
      </c>
      <c r="V431" s="128" t="s">
        <v>953</v>
      </c>
      <c r="W431" s="128">
        <v>6088631243</v>
      </c>
      <c r="X431" s="83" t="s">
        <v>77</v>
      </c>
      <c r="Y431" s="70" t="s">
        <v>83</v>
      </c>
      <c r="Z431" s="95">
        <v>45314</v>
      </c>
      <c r="AA431" s="147">
        <v>45345</v>
      </c>
      <c r="AB431" s="147">
        <v>45364</v>
      </c>
      <c r="AC431" s="95">
        <v>45365</v>
      </c>
      <c r="AD431" s="86">
        <f t="shared" si="22"/>
        <v>31</v>
      </c>
      <c r="AE431" s="86">
        <f t="shared" si="22"/>
        <v>19</v>
      </c>
      <c r="AF431" s="86">
        <f t="shared" si="23"/>
        <v>50</v>
      </c>
      <c r="AG431" s="87" t="s">
        <v>69</v>
      </c>
      <c r="AH431" s="88" t="s">
        <v>69</v>
      </c>
      <c r="AI431" s="86" t="str">
        <f>VLOOKUP(Q431,[5]BD!H$6:K$170,4,0)</f>
        <v>13-10-00-013</v>
      </c>
    </row>
    <row r="432" spans="1:35" s="67" customFormat="1" ht="15" hidden="1" customHeight="1" x14ac:dyDescent="0.25">
      <c r="A432" s="68">
        <v>407</v>
      </c>
      <c r="B432" s="69">
        <v>39121700</v>
      </c>
      <c r="C432" s="70" t="s">
        <v>558</v>
      </c>
      <c r="D432" s="71" t="s">
        <v>156</v>
      </c>
      <c r="E432" s="87">
        <v>270</v>
      </c>
      <c r="F432" s="70" t="s">
        <v>164</v>
      </c>
      <c r="G432" s="73" t="s">
        <v>67</v>
      </c>
      <c r="H432" s="145">
        <v>19500000</v>
      </c>
      <c r="I432" s="146">
        <v>19500000</v>
      </c>
      <c r="J432" s="75" t="s">
        <v>68</v>
      </c>
      <c r="K432" s="70" t="s">
        <v>69</v>
      </c>
      <c r="L432" s="76">
        <f t="shared" si="21"/>
        <v>0</v>
      </c>
      <c r="M432" s="81" t="s">
        <v>958</v>
      </c>
      <c r="N432" s="78" t="s">
        <v>313</v>
      </c>
      <c r="O432" s="124" t="s">
        <v>72</v>
      </c>
      <c r="P432" s="79" t="s">
        <v>69</v>
      </c>
      <c r="Q432" s="58" t="s">
        <v>950</v>
      </c>
      <c r="R432" s="128" t="s">
        <v>951</v>
      </c>
      <c r="S432" s="144">
        <v>113201202</v>
      </c>
      <c r="T432" s="128" t="s">
        <v>952</v>
      </c>
      <c r="U432" s="141" t="s">
        <v>521</v>
      </c>
      <c r="V432" s="128" t="s">
        <v>953</v>
      </c>
      <c r="W432" s="128">
        <v>6088631243</v>
      </c>
      <c r="X432" s="83" t="s">
        <v>77</v>
      </c>
      <c r="Y432" s="70" t="s">
        <v>81</v>
      </c>
      <c r="Z432" s="95">
        <v>45331</v>
      </c>
      <c r="AA432" s="147">
        <v>45363</v>
      </c>
      <c r="AB432" s="147">
        <v>45385</v>
      </c>
      <c r="AC432" s="95">
        <v>45355</v>
      </c>
      <c r="AD432" s="86">
        <f t="shared" si="22"/>
        <v>32</v>
      </c>
      <c r="AE432" s="86">
        <f t="shared" si="22"/>
        <v>22</v>
      </c>
      <c r="AF432" s="86">
        <f t="shared" si="23"/>
        <v>54</v>
      </c>
      <c r="AG432" s="87" t="s">
        <v>69</v>
      </c>
      <c r="AH432" s="88" t="s">
        <v>69</v>
      </c>
      <c r="AI432" s="86" t="str">
        <f>VLOOKUP(Q432,[5]BD!H$6:K$170,4,0)</f>
        <v>13-10-00-013</v>
      </c>
    </row>
    <row r="433" spans="1:35" s="67" customFormat="1" ht="15" hidden="1" customHeight="1" x14ac:dyDescent="0.25">
      <c r="A433" s="68">
        <v>408</v>
      </c>
      <c r="B433" s="124">
        <v>72154055</v>
      </c>
      <c r="C433" s="148" t="s">
        <v>695</v>
      </c>
      <c r="D433" s="71" t="s">
        <v>167</v>
      </c>
      <c r="E433" s="87">
        <v>222</v>
      </c>
      <c r="F433" s="70" t="s">
        <v>164</v>
      </c>
      <c r="G433" s="73" t="s">
        <v>67</v>
      </c>
      <c r="H433" s="145">
        <v>2800000</v>
      </c>
      <c r="I433" s="146">
        <v>2800000</v>
      </c>
      <c r="J433" s="75" t="s">
        <v>68</v>
      </c>
      <c r="K433" s="70" t="s">
        <v>69</v>
      </c>
      <c r="L433" s="76">
        <f t="shared" si="21"/>
        <v>0</v>
      </c>
      <c r="M433" s="81" t="s">
        <v>959</v>
      </c>
      <c r="N433" s="78" t="s">
        <v>100</v>
      </c>
      <c r="O433" s="124" t="s">
        <v>72</v>
      </c>
      <c r="P433" s="79" t="s">
        <v>69</v>
      </c>
      <c r="Q433" s="58" t="s">
        <v>950</v>
      </c>
      <c r="R433" s="128" t="s">
        <v>951</v>
      </c>
      <c r="S433" s="144">
        <v>113201202</v>
      </c>
      <c r="T433" s="128" t="s">
        <v>952</v>
      </c>
      <c r="U433" s="141" t="s">
        <v>521</v>
      </c>
      <c r="V433" s="128" t="s">
        <v>953</v>
      </c>
      <c r="W433" s="128">
        <v>6088631243</v>
      </c>
      <c r="X433" s="83" t="s">
        <v>77</v>
      </c>
      <c r="Y433" s="70" t="s">
        <v>81</v>
      </c>
      <c r="Z433" s="95">
        <v>45362</v>
      </c>
      <c r="AA433" s="147">
        <v>45390</v>
      </c>
      <c r="AB433" s="147">
        <v>45408</v>
      </c>
      <c r="AC433" s="95">
        <v>45411</v>
      </c>
      <c r="AD433" s="86">
        <f t="shared" si="22"/>
        <v>28</v>
      </c>
      <c r="AE433" s="86">
        <f t="shared" si="22"/>
        <v>18</v>
      </c>
      <c r="AF433" s="86">
        <f t="shared" si="23"/>
        <v>46</v>
      </c>
      <c r="AG433" s="87" t="s">
        <v>69</v>
      </c>
      <c r="AH433" s="88" t="s">
        <v>69</v>
      </c>
      <c r="AI433" s="86" t="str">
        <f>VLOOKUP(Q433,[5]BD!H$6:K$170,4,0)</f>
        <v>13-10-00-013</v>
      </c>
    </row>
    <row r="434" spans="1:35" s="67" customFormat="1" ht="15" hidden="1" customHeight="1" x14ac:dyDescent="0.25">
      <c r="A434" s="68">
        <v>409</v>
      </c>
      <c r="B434" s="124">
        <v>72154022</v>
      </c>
      <c r="C434" s="70" t="s">
        <v>484</v>
      </c>
      <c r="D434" s="71" t="s">
        <v>241</v>
      </c>
      <c r="E434" s="87">
        <v>193</v>
      </c>
      <c r="F434" s="70" t="s">
        <v>164</v>
      </c>
      <c r="G434" s="73" t="s">
        <v>67</v>
      </c>
      <c r="H434" s="145">
        <v>7000000</v>
      </c>
      <c r="I434" s="146">
        <v>7000000</v>
      </c>
      <c r="J434" s="75" t="s">
        <v>68</v>
      </c>
      <c r="K434" s="70" t="s">
        <v>69</v>
      </c>
      <c r="L434" s="76">
        <f t="shared" si="21"/>
        <v>0</v>
      </c>
      <c r="M434" s="81" t="s">
        <v>960</v>
      </c>
      <c r="N434" s="78" t="s">
        <v>100</v>
      </c>
      <c r="O434" s="124" t="s">
        <v>72</v>
      </c>
      <c r="P434" s="79" t="s">
        <v>69</v>
      </c>
      <c r="Q434" s="58" t="s">
        <v>950</v>
      </c>
      <c r="R434" s="128" t="s">
        <v>951</v>
      </c>
      <c r="S434" s="144">
        <v>113201202</v>
      </c>
      <c r="T434" s="128" t="s">
        <v>952</v>
      </c>
      <c r="U434" s="141" t="s">
        <v>521</v>
      </c>
      <c r="V434" s="128" t="s">
        <v>953</v>
      </c>
      <c r="W434" s="128">
        <v>6088631243</v>
      </c>
      <c r="X434" s="83" t="s">
        <v>77</v>
      </c>
      <c r="Y434" s="70" t="s">
        <v>81</v>
      </c>
      <c r="Z434" s="95">
        <v>45387</v>
      </c>
      <c r="AA434" s="147">
        <v>45418</v>
      </c>
      <c r="AB434" s="147">
        <v>45436</v>
      </c>
      <c r="AC434" s="95">
        <v>45439</v>
      </c>
      <c r="AD434" s="86">
        <f t="shared" si="22"/>
        <v>31</v>
      </c>
      <c r="AE434" s="86">
        <f t="shared" si="22"/>
        <v>18</v>
      </c>
      <c r="AF434" s="86">
        <f t="shared" si="23"/>
        <v>49</v>
      </c>
      <c r="AG434" s="87" t="s">
        <v>69</v>
      </c>
      <c r="AH434" s="88" t="s">
        <v>69</v>
      </c>
      <c r="AI434" s="86" t="str">
        <f>VLOOKUP(Q434,[5]BD!H$6:K$170,4,0)</f>
        <v>13-10-00-013</v>
      </c>
    </row>
    <row r="435" spans="1:35" s="67" customFormat="1" ht="15" hidden="1" customHeight="1" x14ac:dyDescent="0.25">
      <c r="A435" s="68">
        <v>410</v>
      </c>
      <c r="B435" s="124">
        <v>76111501</v>
      </c>
      <c r="C435" s="148" t="s">
        <v>961</v>
      </c>
      <c r="D435" s="71" t="s">
        <v>98</v>
      </c>
      <c r="E435" s="87">
        <v>60</v>
      </c>
      <c r="F435" s="70" t="s">
        <v>164</v>
      </c>
      <c r="G435" s="73" t="s">
        <v>67</v>
      </c>
      <c r="H435" s="149">
        <v>33000000</v>
      </c>
      <c r="I435" s="149">
        <v>33000000</v>
      </c>
      <c r="J435" s="75" t="s">
        <v>68</v>
      </c>
      <c r="K435" s="70" t="s">
        <v>69</v>
      </c>
      <c r="L435" s="76">
        <f t="shared" si="21"/>
        <v>0</v>
      </c>
      <c r="M435" s="81" t="s">
        <v>962</v>
      </c>
      <c r="N435" s="78" t="s">
        <v>100</v>
      </c>
      <c r="O435" s="124" t="s">
        <v>72</v>
      </c>
      <c r="P435" s="79" t="s">
        <v>69</v>
      </c>
      <c r="Q435" s="58" t="s">
        <v>950</v>
      </c>
      <c r="R435" s="128" t="s">
        <v>951</v>
      </c>
      <c r="S435" s="144">
        <v>113201202</v>
      </c>
      <c r="T435" s="128" t="s">
        <v>952</v>
      </c>
      <c r="U435" s="141" t="s">
        <v>521</v>
      </c>
      <c r="V435" s="128" t="s">
        <v>953</v>
      </c>
      <c r="W435" s="128">
        <v>6088631243</v>
      </c>
      <c r="X435" s="83" t="s">
        <v>77</v>
      </c>
      <c r="Y435" s="128" t="s">
        <v>83</v>
      </c>
      <c r="Z435" s="95">
        <v>45457</v>
      </c>
      <c r="AA435" s="147">
        <v>45488</v>
      </c>
      <c r="AB435" s="147">
        <v>45506</v>
      </c>
      <c r="AC435" s="95">
        <v>45509</v>
      </c>
      <c r="AD435" s="86">
        <f t="shared" si="22"/>
        <v>31</v>
      </c>
      <c r="AE435" s="86">
        <f t="shared" si="22"/>
        <v>18</v>
      </c>
      <c r="AF435" s="86">
        <f t="shared" si="23"/>
        <v>49</v>
      </c>
      <c r="AG435" s="87" t="s">
        <v>69</v>
      </c>
      <c r="AH435" s="88" t="s">
        <v>69</v>
      </c>
      <c r="AI435" s="86" t="str">
        <f>VLOOKUP(Q435,[5]BD!H$6:K$170,4,0)</f>
        <v>13-10-00-013</v>
      </c>
    </row>
    <row r="436" spans="1:35" s="67" customFormat="1" ht="15" hidden="1" customHeight="1" x14ac:dyDescent="0.25">
      <c r="A436" s="68">
        <v>411</v>
      </c>
      <c r="B436" s="69">
        <v>80131500</v>
      </c>
      <c r="C436" s="81" t="s">
        <v>166</v>
      </c>
      <c r="D436" s="71" t="s">
        <v>65</v>
      </c>
      <c r="E436" s="72">
        <v>365</v>
      </c>
      <c r="F436" s="70" t="s">
        <v>66</v>
      </c>
      <c r="G436" s="73" t="s">
        <v>67</v>
      </c>
      <c r="H436" s="74">
        <v>76277716</v>
      </c>
      <c r="I436" s="74">
        <v>76277716</v>
      </c>
      <c r="J436" s="75" t="s">
        <v>68</v>
      </c>
      <c r="K436" s="70" t="s">
        <v>69</v>
      </c>
      <c r="L436" s="76">
        <f t="shared" si="21"/>
        <v>0</v>
      </c>
      <c r="M436" s="79" t="s">
        <v>963</v>
      </c>
      <c r="N436" s="70" t="s">
        <v>169</v>
      </c>
      <c r="O436" s="70" t="s">
        <v>72</v>
      </c>
      <c r="P436" s="79" t="s">
        <v>69</v>
      </c>
      <c r="Q436" s="70" t="s">
        <v>964</v>
      </c>
      <c r="R436" s="128" t="s">
        <v>965</v>
      </c>
      <c r="S436" s="73">
        <v>115201202</v>
      </c>
      <c r="T436" s="99" t="s">
        <v>966</v>
      </c>
      <c r="U436" s="99" t="s">
        <v>599</v>
      </c>
      <c r="V436" s="100" t="s">
        <v>967</v>
      </c>
      <c r="W436" s="99">
        <v>2855212</v>
      </c>
      <c r="X436" s="83" t="s">
        <v>77</v>
      </c>
      <c r="Y436" s="70" t="s">
        <v>78</v>
      </c>
      <c r="Z436" s="95">
        <v>45261</v>
      </c>
      <c r="AA436" s="95">
        <v>45293</v>
      </c>
      <c r="AB436" s="95">
        <v>45293</v>
      </c>
      <c r="AC436" s="95">
        <v>45293</v>
      </c>
      <c r="AD436" s="86">
        <f t="shared" si="22"/>
        <v>32</v>
      </c>
      <c r="AE436" s="86">
        <f t="shared" si="22"/>
        <v>0</v>
      </c>
      <c r="AF436" s="86">
        <f t="shared" si="23"/>
        <v>32</v>
      </c>
      <c r="AG436" s="87" t="s">
        <v>69</v>
      </c>
      <c r="AH436" s="88" t="s">
        <v>69</v>
      </c>
      <c r="AI436" s="86" t="str">
        <f>VLOOKUP(Q436,[5]BD!H$6:K$170,4,0)</f>
        <v>13-10-00-015</v>
      </c>
    </row>
    <row r="437" spans="1:35" s="67" customFormat="1" ht="15" hidden="1" customHeight="1" x14ac:dyDescent="0.25">
      <c r="A437" s="68">
        <v>412</v>
      </c>
      <c r="B437" s="69">
        <v>80131500</v>
      </c>
      <c r="C437" s="81" t="s">
        <v>166</v>
      </c>
      <c r="D437" s="71" t="s">
        <v>65</v>
      </c>
      <c r="E437" s="72">
        <v>365</v>
      </c>
      <c r="F437" s="70" t="s">
        <v>66</v>
      </c>
      <c r="G437" s="73" t="s">
        <v>67</v>
      </c>
      <c r="H437" s="74">
        <v>44857814</v>
      </c>
      <c r="I437" s="74">
        <v>44857814</v>
      </c>
      <c r="J437" s="75" t="s">
        <v>68</v>
      </c>
      <c r="K437" s="70" t="s">
        <v>69</v>
      </c>
      <c r="L437" s="76">
        <f t="shared" si="21"/>
        <v>0</v>
      </c>
      <c r="M437" s="79" t="s">
        <v>968</v>
      </c>
      <c r="N437" s="150" t="s">
        <v>169</v>
      </c>
      <c r="O437" s="58" t="s">
        <v>72</v>
      </c>
      <c r="P437" s="79" t="s">
        <v>69</v>
      </c>
      <c r="Q437" s="70" t="s">
        <v>964</v>
      </c>
      <c r="R437" s="128" t="s">
        <v>965</v>
      </c>
      <c r="S437" s="73">
        <v>115201202</v>
      </c>
      <c r="T437" s="99" t="s">
        <v>966</v>
      </c>
      <c r="U437" s="99" t="s">
        <v>599</v>
      </c>
      <c r="V437" s="100" t="s">
        <v>967</v>
      </c>
      <c r="W437" s="99">
        <v>2855212</v>
      </c>
      <c r="X437" s="83" t="s">
        <v>77</v>
      </c>
      <c r="Y437" s="70" t="s">
        <v>78</v>
      </c>
      <c r="Z437" s="95">
        <v>45261</v>
      </c>
      <c r="AA437" s="95">
        <v>45293</v>
      </c>
      <c r="AB437" s="95">
        <v>45293</v>
      </c>
      <c r="AC437" s="95">
        <v>45293</v>
      </c>
      <c r="AD437" s="86">
        <f t="shared" si="22"/>
        <v>32</v>
      </c>
      <c r="AE437" s="86">
        <f t="shared" si="22"/>
        <v>0</v>
      </c>
      <c r="AF437" s="86">
        <f t="shared" si="23"/>
        <v>32</v>
      </c>
      <c r="AG437" s="87" t="s">
        <v>69</v>
      </c>
      <c r="AH437" s="88" t="s">
        <v>69</v>
      </c>
      <c r="AI437" s="86" t="str">
        <f>VLOOKUP(Q437,[5]BD!H$6:K$170,4,0)</f>
        <v>13-10-00-015</v>
      </c>
    </row>
    <row r="438" spans="1:35" s="67" customFormat="1" ht="15" hidden="1" customHeight="1" x14ac:dyDescent="0.25">
      <c r="A438" s="68">
        <v>413</v>
      </c>
      <c r="B438" s="69">
        <v>72154022</v>
      </c>
      <c r="C438" s="70" t="s">
        <v>484</v>
      </c>
      <c r="D438" s="71" t="s">
        <v>151</v>
      </c>
      <c r="E438" s="72">
        <v>300</v>
      </c>
      <c r="F438" s="70" t="s">
        <v>164</v>
      </c>
      <c r="G438" s="73" t="s">
        <v>67</v>
      </c>
      <c r="H438" s="74">
        <v>10000000</v>
      </c>
      <c r="I438" s="74">
        <v>10000000</v>
      </c>
      <c r="J438" s="75" t="s">
        <v>68</v>
      </c>
      <c r="K438" s="70" t="s">
        <v>69</v>
      </c>
      <c r="L438" s="76">
        <f t="shared" si="21"/>
        <v>0</v>
      </c>
      <c r="M438" s="79" t="s">
        <v>969</v>
      </c>
      <c r="N438" s="78" t="s">
        <v>100</v>
      </c>
      <c r="O438" s="70" t="s">
        <v>72</v>
      </c>
      <c r="P438" s="79" t="s">
        <v>69</v>
      </c>
      <c r="Q438" s="70" t="s">
        <v>964</v>
      </c>
      <c r="R438" s="128" t="s">
        <v>965</v>
      </c>
      <c r="S438" s="73">
        <v>115201202</v>
      </c>
      <c r="T438" s="99" t="s">
        <v>966</v>
      </c>
      <c r="U438" s="99" t="s">
        <v>599</v>
      </c>
      <c r="V438" s="100" t="s">
        <v>967</v>
      </c>
      <c r="W438" s="99">
        <v>2855212</v>
      </c>
      <c r="X438" s="83" t="s">
        <v>77</v>
      </c>
      <c r="Y438" s="70" t="s">
        <v>83</v>
      </c>
      <c r="Z438" s="95">
        <v>45300</v>
      </c>
      <c r="AA438" s="95">
        <v>45345</v>
      </c>
      <c r="AB438" s="95">
        <v>45364</v>
      </c>
      <c r="AC438" s="95">
        <v>45366</v>
      </c>
      <c r="AD438" s="86">
        <f t="shared" si="22"/>
        <v>45</v>
      </c>
      <c r="AE438" s="86">
        <f t="shared" si="22"/>
        <v>19</v>
      </c>
      <c r="AF438" s="86">
        <f t="shared" si="23"/>
        <v>64</v>
      </c>
      <c r="AG438" s="87" t="s">
        <v>69</v>
      </c>
      <c r="AH438" s="88" t="s">
        <v>69</v>
      </c>
      <c r="AI438" s="86" t="str">
        <f>VLOOKUP(Q438,[5]BD!H$6:K$170,4,0)</f>
        <v>13-10-00-015</v>
      </c>
    </row>
    <row r="439" spans="1:35" s="67" customFormat="1" ht="15" hidden="1" customHeight="1" x14ac:dyDescent="0.25">
      <c r="A439" s="68">
        <v>414</v>
      </c>
      <c r="B439" s="69">
        <v>78181500</v>
      </c>
      <c r="C439" s="70" t="s">
        <v>623</v>
      </c>
      <c r="D439" s="71" t="s">
        <v>156</v>
      </c>
      <c r="E439" s="72">
        <v>270</v>
      </c>
      <c r="F439" s="70" t="s">
        <v>164</v>
      </c>
      <c r="G439" s="73" t="s">
        <v>67</v>
      </c>
      <c r="H439" s="74">
        <v>15000000</v>
      </c>
      <c r="I439" s="74">
        <v>15000000</v>
      </c>
      <c r="J439" s="75" t="s">
        <v>68</v>
      </c>
      <c r="K439" s="70" t="s">
        <v>69</v>
      </c>
      <c r="L439" s="76">
        <f t="shared" si="21"/>
        <v>0</v>
      </c>
      <c r="M439" s="79" t="s">
        <v>970</v>
      </c>
      <c r="N439" s="78" t="s">
        <v>100</v>
      </c>
      <c r="O439" s="70" t="s">
        <v>72</v>
      </c>
      <c r="P439" s="79" t="s">
        <v>69</v>
      </c>
      <c r="Q439" s="70" t="s">
        <v>964</v>
      </c>
      <c r="R439" s="128" t="s">
        <v>965</v>
      </c>
      <c r="S439" s="73">
        <v>115201202</v>
      </c>
      <c r="T439" s="99" t="s">
        <v>966</v>
      </c>
      <c r="U439" s="99" t="s">
        <v>599</v>
      </c>
      <c r="V439" s="100" t="s">
        <v>967</v>
      </c>
      <c r="W439" s="99">
        <v>2855212</v>
      </c>
      <c r="X439" s="83" t="s">
        <v>77</v>
      </c>
      <c r="Y439" s="70" t="s">
        <v>197</v>
      </c>
      <c r="Z439" s="95">
        <v>45331</v>
      </c>
      <c r="AA439" s="95">
        <v>45377</v>
      </c>
      <c r="AB439" s="95">
        <v>45398</v>
      </c>
      <c r="AC439" s="95">
        <v>45400</v>
      </c>
      <c r="AD439" s="86">
        <f t="shared" si="22"/>
        <v>46</v>
      </c>
      <c r="AE439" s="86">
        <f t="shared" si="22"/>
        <v>21</v>
      </c>
      <c r="AF439" s="86">
        <f t="shared" si="23"/>
        <v>67</v>
      </c>
      <c r="AG439" s="87" t="s">
        <v>69</v>
      </c>
      <c r="AH439" s="88" t="s">
        <v>69</v>
      </c>
      <c r="AI439" s="86" t="str">
        <f>VLOOKUP(Q439,[5]BD!H$6:K$170,4,0)</f>
        <v>13-10-00-015</v>
      </c>
    </row>
    <row r="440" spans="1:35" s="67" customFormat="1" ht="15" hidden="1" customHeight="1" x14ac:dyDescent="0.25">
      <c r="A440" s="68">
        <v>415</v>
      </c>
      <c r="B440" s="69">
        <v>72102900</v>
      </c>
      <c r="C440" s="70" t="s">
        <v>665</v>
      </c>
      <c r="D440" s="71" t="s">
        <v>167</v>
      </c>
      <c r="E440" s="72">
        <v>15</v>
      </c>
      <c r="F440" s="70" t="s">
        <v>164</v>
      </c>
      <c r="G440" s="73" t="s">
        <v>67</v>
      </c>
      <c r="H440" s="74">
        <v>1200000</v>
      </c>
      <c r="I440" s="74">
        <v>1200000</v>
      </c>
      <c r="J440" s="75" t="s">
        <v>68</v>
      </c>
      <c r="K440" s="70" t="s">
        <v>69</v>
      </c>
      <c r="L440" s="76">
        <f t="shared" si="21"/>
        <v>0</v>
      </c>
      <c r="M440" s="79" t="s">
        <v>971</v>
      </c>
      <c r="N440" s="78" t="s">
        <v>100</v>
      </c>
      <c r="O440" s="70" t="s">
        <v>72</v>
      </c>
      <c r="P440" s="79" t="s">
        <v>69</v>
      </c>
      <c r="Q440" s="70" t="s">
        <v>964</v>
      </c>
      <c r="R440" s="128" t="s">
        <v>965</v>
      </c>
      <c r="S440" s="73">
        <v>115201202</v>
      </c>
      <c r="T440" s="99" t="s">
        <v>966</v>
      </c>
      <c r="U440" s="99" t="s">
        <v>599</v>
      </c>
      <c r="V440" s="100" t="s">
        <v>967</v>
      </c>
      <c r="W440" s="99">
        <v>2855212</v>
      </c>
      <c r="X440" s="83" t="s">
        <v>77</v>
      </c>
      <c r="Y440" s="70" t="s">
        <v>83</v>
      </c>
      <c r="Z440" s="95">
        <v>45352</v>
      </c>
      <c r="AA440" s="95">
        <v>45397</v>
      </c>
      <c r="AB440" s="95">
        <v>45418</v>
      </c>
      <c r="AC440" s="95">
        <v>45420</v>
      </c>
      <c r="AD440" s="86">
        <f t="shared" si="22"/>
        <v>45</v>
      </c>
      <c r="AE440" s="86">
        <f t="shared" si="22"/>
        <v>21</v>
      </c>
      <c r="AF440" s="86">
        <f t="shared" si="23"/>
        <v>66</v>
      </c>
      <c r="AG440" s="87" t="s">
        <v>69</v>
      </c>
      <c r="AH440" s="88" t="s">
        <v>69</v>
      </c>
      <c r="AI440" s="86" t="str">
        <f>VLOOKUP(Q440,[5]BD!H$6:K$170,4,0)</f>
        <v>13-10-00-015</v>
      </c>
    </row>
    <row r="441" spans="1:35" s="67" customFormat="1" ht="15" hidden="1" customHeight="1" x14ac:dyDescent="0.25">
      <c r="A441" s="68">
        <v>416</v>
      </c>
      <c r="B441" s="69">
        <v>15101500</v>
      </c>
      <c r="C441" s="70" t="s">
        <v>602</v>
      </c>
      <c r="D441" s="71" t="s">
        <v>321</v>
      </c>
      <c r="E441" s="72">
        <v>180</v>
      </c>
      <c r="F441" s="70" t="s">
        <v>164</v>
      </c>
      <c r="G441" s="73" t="s">
        <v>67</v>
      </c>
      <c r="H441" s="74">
        <v>600000</v>
      </c>
      <c r="I441" s="74">
        <v>600000</v>
      </c>
      <c r="J441" s="75" t="s">
        <v>68</v>
      </c>
      <c r="K441" s="70" t="s">
        <v>69</v>
      </c>
      <c r="L441" s="76">
        <f t="shared" si="21"/>
        <v>0</v>
      </c>
      <c r="M441" s="79" t="s">
        <v>972</v>
      </c>
      <c r="N441" s="78" t="s">
        <v>313</v>
      </c>
      <c r="O441" s="70" t="s">
        <v>72</v>
      </c>
      <c r="P441" s="79" t="s">
        <v>69</v>
      </c>
      <c r="Q441" s="70" t="s">
        <v>964</v>
      </c>
      <c r="R441" s="128" t="s">
        <v>965</v>
      </c>
      <c r="S441" s="73">
        <v>115201202</v>
      </c>
      <c r="T441" s="99" t="s">
        <v>966</v>
      </c>
      <c r="U441" s="99" t="s">
        <v>599</v>
      </c>
      <c r="V441" s="100" t="s">
        <v>967</v>
      </c>
      <c r="W441" s="99">
        <v>2855212</v>
      </c>
      <c r="X441" s="83" t="s">
        <v>77</v>
      </c>
      <c r="Y441" s="70" t="s">
        <v>197</v>
      </c>
      <c r="Z441" s="95">
        <v>45422</v>
      </c>
      <c r="AA441" s="95">
        <v>45468</v>
      </c>
      <c r="AB441" s="95">
        <v>45488</v>
      </c>
      <c r="AC441" s="95">
        <v>45490</v>
      </c>
      <c r="AD441" s="86">
        <f t="shared" si="22"/>
        <v>46</v>
      </c>
      <c r="AE441" s="86">
        <f t="shared" si="22"/>
        <v>20</v>
      </c>
      <c r="AF441" s="86">
        <f t="shared" si="23"/>
        <v>66</v>
      </c>
      <c r="AG441" s="87" t="s">
        <v>69</v>
      </c>
      <c r="AH441" s="88" t="s">
        <v>69</v>
      </c>
      <c r="AI441" s="86" t="str">
        <f>VLOOKUP(Q441,[5]BD!H$6:K$170,4,0)</f>
        <v>13-10-00-015</v>
      </c>
    </row>
    <row r="442" spans="1:35" s="67" customFormat="1" ht="15" hidden="1" customHeight="1" x14ac:dyDescent="0.25">
      <c r="A442" s="68">
        <v>417</v>
      </c>
      <c r="B442" s="69">
        <v>39121700</v>
      </c>
      <c r="C442" s="70" t="s">
        <v>558</v>
      </c>
      <c r="D442" s="71" t="s">
        <v>235</v>
      </c>
      <c r="E442" s="72">
        <v>120</v>
      </c>
      <c r="F442" s="70" t="s">
        <v>164</v>
      </c>
      <c r="G442" s="73" t="s">
        <v>67</v>
      </c>
      <c r="H442" s="74">
        <v>3000000</v>
      </c>
      <c r="I442" s="74">
        <v>3000000</v>
      </c>
      <c r="J442" s="75" t="s">
        <v>68</v>
      </c>
      <c r="K442" s="70" t="s">
        <v>69</v>
      </c>
      <c r="L442" s="76">
        <f t="shared" si="21"/>
        <v>0</v>
      </c>
      <c r="M442" s="79" t="s">
        <v>973</v>
      </c>
      <c r="N442" s="78" t="s">
        <v>313</v>
      </c>
      <c r="O442" s="70" t="s">
        <v>72</v>
      </c>
      <c r="P442" s="79" t="s">
        <v>69</v>
      </c>
      <c r="Q442" s="70" t="s">
        <v>964</v>
      </c>
      <c r="R442" s="128" t="s">
        <v>965</v>
      </c>
      <c r="S442" s="73">
        <v>115201202</v>
      </c>
      <c r="T442" s="99" t="s">
        <v>966</v>
      </c>
      <c r="U442" s="99" t="s">
        <v>599</v>
      </c>
      <c r="V442" s="100" t="s">
        <v>967</v>
      </c>
      <c r="W442" s="99">
        <v>2855212</v>
      </c>
      <c r="X442" s="83" t="s">
        <v>77</v>
      </c>
      <c r="Y442" s="70" t="s">
        <v>83</v>
      </c>
      <c r="Z442" s="95">
        <v>45481</v>
      </c>
      <c r="AA442" s="95">
        <v>45527</v>
      </c>
      <c r="AB442" s="95">
        <v>45548</v>
      </c>
      <c r="AC442" s="95">
        <v>45551</v>
      </c>
      <c r="AD442" s="86">
        <f t="shared" si="22"/>
        <v>46</v>
      </c>
      <c r="AE442" s="86">
        <f t="shared" si="22"/>
        <v>21</v>
      </c>
      <c r="AF442" s="86">
        <f t="shared" si="23"/>
        <v>67</v>
      </c>
      <c r="AG442" s="87" t="s">
        <v>69</v>
      </c>
      <c r="AH442" s="88" t="s">
        <v>69</v>
      </c>
      <c r="AI442" s="86" t="str">
        <f>VLOOKUP(Q442,[5]BD!H$6:K$170,4,0)</f>
        <v>13-10-00-015</v>
      </c>
    </row>
    <row r="443" spans="1:35" s="67" customFormat="1" ht="15" hidden="1" customHeight="1" x14ac:dyDescent="0.25">
      <c r="A443" s="68">
        <v>418</v>
      </c>
      <c r="B443" s="69">
        <v>15101500</v>
      </c>
      <c r="C443" s="70" t="s">
        <v>602</v>
      </c>
      <c r="D443" s="71" t="s">
        <v>151</v>
      </c>
      <c r="E443" s="72">
        <v>293</v>
      </c>
      <c r="F443" s="70" t="s">
        <v>164</v>
      </c>
      <c r="G443" s="73" t="s">
        <v>67</v>
      </c>
      <c r="H443" s="74">
        <v>6000000</v>
      </c>
      <c r="I443" s="74">
        <v>6000000</v>
      </c>
      <c r="J443" s="75" t="s">
        <v>68</v>
      </c>
      <c r="K443" s="70" t="s">
        <v>69</v>
      </c>
      <c r="L443" s="76">
        <f t="shared" si="21"/>
        <v>0</v>
      </c>
      <c r="M443" s="79" t="s">
        <v>974</v>
      </c>
      <c r="N443" s="78" t="s">
        <v>313</v>
      </c>
      <c r="O443" s="70" t="s">
        <v>72</v>
      </c>
      <c r="P443" s="79" t="s">
        <v>69</v>
      </c>
      <c r="Q443" s="70" t="s">
        <v>975</v>
      </c>
      <c r="R443" s="128" t="s">
        <v>976</v>
      </c>
      <c r="S443" s="73">
        <v>114201202</v>
      </c>
      <c r="T443" s="99" t="s">
        <v>977</v>
      </c>
      <c r="U443" s="99" t="s">
        <v>599</v>
      </c>
      <c r="V443" s="100" t="s">
        <v>978</v>
      </c>
      <c r="W443" s="99" t="s">
        <v>979</v>
      </c>
      <c r="X443" s="83" t="s">
        <v>77</v>
      </c>
      <c r="Y443" s="70" t="s">
        <v>81</v>
      </c>
      <c r="Z443" s="95">
        <v>45327</v>
      </c>
      <c r="AA443" s="95">
        <v>45334</v>
      </c>
      <c r="AB443" s="95">
        <v>45350</v>
      </c>
      <c r="AC443" s="95">
        <v>45390</v>
      </c>
      <c r="AD443" s="86">
        <f t="shared" si="22"/>
        <v>7</v>
      </c>
      <c r="AE443" s="86">
        <f t="shared" si="22"/>
        <v>16</v>
      </c>
      <c r="AF443" s="86">
        <f t="shared" si="23"/>
        <v>23</v>
      </c>
      <c r="AG443" s="87" t="s">
        <v>69</v>
      </c>
      <c r="AH443" s="88" t="s">
        <v>69</v>
      </c>
      <c r="AI443" s="86" t="str">
        <f>VLOOKUP(Q443,[5]BD!H$6:K$170,4,0)</f>
        <v>13-10-00-014</v>
      </c>
    </row>
    <row r="444" spans="1:35" s="67" customFormat="1" ht="15" hidden="1" customHeight="1" x14ac:dyDescent="0.25">
      <c r="A444" s="68">
        <v>419</v>
      </c>
      <c r="B444" s="69">
        <v>72151506</v>
      </c>
      <c r="C444" s="70" t="s">
        <v>667</v>
      </c>
      <c r="D444" s="71" t="s">
        <v>151</v>
      </c>
      <c r="E444" s="72">
        <v>336</v>
      </c>
      <c r="F444" s="70" t="s">
        <v>66</v>
      </c>
      <c r="G444" s="73" t="s">
        <v>67</v>
      </c>
      <c r="H444" s="74">
        <v>90000000</v>
      </c>
      <c r="I444" s="74">
        <v>90000000</v>
      </c>
      <c r="J444" s="75" t="s">
        <v>68</v>
      </c>
      <c r="K444" s="70" t="s">
        <v>69</v>
      </c>
      <c r="L444" s="76">
        <f t="shared" ref="L444:L511" si="24">+H444-I444</f>
        <v>0</v>
      </c>
      <c r="M444" s="79" t="s">
        <v>980</v>
      </c>
      <c r="N444" s="78" t="s">
        <v>100</v>
      </c>
      <c r="O444" s="70" t="s">
        <v>72</v>
      </c>
      <c r="P444" s="79" t="s">
        <v>69</v>
      </c>
      <c r="Q444" s="70" t="s">
        <v>981</v>
      </c>
      <c r="R444" s="128" t="s">
        <v>982</v>
      </c>
      <c r="S444" s="73">
        <v>116201275</v>
      </c>
      <c r="T444" s="99" t="s">
        <v>983</v>
      </c>
      <c r="U444" s="99" t="s">
        <v>521</v>
      </c>
      <c r="V444" s="100" t="s">
        <v>984</v>
      </c>
      <c r="W444" s="99">
        <v>3103158250</v>
      </c>
      <c r="X444" s="83" t="s">
        <v>77</v>
      </c>
      <c r="Y444" s="70" t="s">
        <v>78</v>
      </c>
      <c r="Z444" s="95">
        <v>45306</v>
      </c>
      <c r="AA444" s="95">
        <v>45324</v>
      </c>
      <c r="AB444" s="95">
        <v>45349</v>
      </c>
      <c r="AC444" s="95">
        <v>45350</v>
      </c>
      <c r="AD444" s="86">
        <f t="shared" si="22"/>
        <v>18</v>
      </c>
      <c r="AE444" s="86">
        <f t="shared" si="22"/>
        <v>25</v>
      </c>
      <c r="AF444" s="86">
        <f t="shared" si="23"/>
        <v>43</v>
      </c>
      <c r="AG444" s="87" t="s">
        <v>69</v>
      </c>
      <c r="AH444" s="88" t="s">
        <v>69</v>
      </c>
      <c r="AI444" s="86" t="str">
        <f>VLOOKUP(Q444,[5]BD!H$6:K$170,4,0)</f>
        <v>13-10-00-016</v>
      </c>
    </row>
    <row r="445" spans="1:35" s="67" customFormat="1" ht="15" hidden="1" customHeight="1" x14ac:dyDescent="0.25">
      <c r="A445" s="68">
        <v>420</v>
      </c>
      <c r="B445" s="69">
        <v>15101500</v>
      </c>
      <c r="C445" s="70" t="s">
        <v>602</v>
      </c>
      <c r="D445" s="71" t="s">
        <v>151</v>
      </c>
      <c r="E445" s="72">
        <v>336</v>
      </c>
      <c r="F445" s="70" t="s">
        <v>220</v>
      </c>
      <c r="G445" s="73" t="s">
        <v>67</v>
      </c>
      <c r="H445" s="74">
        <v>5000000</v>
      </c>
      <c r="I445" s="74">
        <v>5000000</v>
      </c>
      <c r="J445" s="75" t="s">
        <v>68</v>
      </c>
      <c r="K445" s="70" t="s">
        <v>69</v>
      </c>
      <c r="L445" s="76">
        <f t="shared" si="24"/>
        <v>0</v>
      </c>
      <c r="M445" s="79" t="s">
        <v>985</v>
      </c>
      <c r="N445" s="78" t="s">
        <v>313</v>
      </c>
      <c r="O445" s="70" t="s">
        <v>72</v>
      </c>
      <c r="P445" s="79" t="s">
        <v>69</v>
      </c>
      <c r="Q445" s="70" t="s">
        <v>981</v>
      </c>
      <c r="R445" s="128" t="s">
        <v>982</v>
      </c>
      <c r="S445" s="73">
        <v>116201257</v>
      </c>
      <c r="T445" s="99" t="s">
        <v>983</v>
      </c>
      <c r="U445" s="99" t="s">
        <v>521</v>
      </c>
      <c r="V445" s="100" t="s">
        <v>984</v>
      </c>
      <c r="W445" s="99">
        <v>3103158250</v>
      </c>
      <c r="X445" s="83" t="s">
        <v>77</v>
      </c>
      <c r="Y445" s="70" t="s">
        <v>78</v>
      </c>
      <c r="Z445" s="95">
        <v>45321</v>
      </c>
      <c r="AA445" s="95">
        <v>45327</v>
      </c>
      <c r="AB445" s="95">
        <v>45350</v>
      </c>
      <c r="AC445" s="95">
        <v>45355</v>
      </c>
      <c r="AD445" s="86">
        <f t="shared" si="22"/>
        <v>6</v>
      </c>
      <c r="AE445" s="86">
        <f t="shared" si="22"/>
        <v>23</v>
      </c>
      <c r="AF445" s="86">
        <f t="shared" si="23"/>
        <v>29</v>
      </c>
      <c r="AG445" s="87" t="s">
        <v>69</v>
      </c>
      <c r="AH445" s="88" t="s">
        <v>69</v>
      </c>
      <c r="AI445" s="86" t="str">
        <f>VLOOKUP(Q445,[5]BD!H$6:K$170,4,0)</f>
        <v>13-10-00-016</v>
      </c>
    </row>
    <row r="446" spans="1:35" s="67" customFormat="1" ht="15" hidden="1" customHeight="1" x14ac:dyDescent="0.25">
      <c r="A446" s="68">
        <v>421</v>
      </c>
      <c r="B446" s="69">
        <v>39121700</v>
      </c>
      <c r="C446" s="70" t="s">
        <v>558</v>
      </c>
      <c r="D446" s="71" t="s">
        <v>156</v>
      </c>
      <c r="E446" s="72">
        <v>270</v>
      </c>
      <c r="F446" s="70" t="s">
        <v>164</v>
      </c>
      <c r="G446" s="73" t="s">
        <v>67</v>
      </c>
      <c r="H446" s="74">
        <v>10000000</v>
      </c>
      <c r="I446" s="74">
        <v>10000000</v>
      </c>
      <c r="J446" s="75" t="s">
        <v>68</v>
      </c>
      <c r="K446" s="70" t="s">
        <v>69</v>
      </c>
      <c r="L446" s="76">
        <f t="shared" si="24"/>
        <v>0</v>
      </c>
      <c r="M446" s="79" t="s">
        <v>986</v>
      </c>
      <c r="N446" s="78" t="s">
        <v>313</v>
      </c>
      <c r="O446" s="70" t="s">
        <v>72</v>
      </c>
      <c r="P446" s="79" t="s">
        <v>69</v>
      </c>
      <c r="Q446" s="70" t="s">
        <v>981</v>
      </c>
      <c r="R446" s="128" t="s">
        <v>982</v>
      </c>
      <c r="S446" s="73">
        <v>116201257</v>
      </c>
      <c r="T446" s="99" t="s">
        <v>983</v>
      </c>
      <c r="U446" s="99" t="s">
        <v>521</v>
      </c>
      <c r="V446" s="100" t="s">
        <v>984</v>
      </c>
      <c r="W446" s="99">
        <v>3103158250</v>
      </c>
      <c r="X446" s="83" t="s">
        <v>77</v>
      </c>
      <c r="Y446" s="70" t="s">
        <v>78</v>
      </c>
      <c r="Z446" s="95">
        <v>45352</v>
      </c>
      <c r="AA446" s="95">
        <v>45357</v>
      </c>
      <c r="AB446" s="95">
        <v>45384</v>
      </c>
      <c r="AC446" s="95">
        <v>45385</v>
      </c>
      <c r="AD446" s="86">
        <f t="shared" si="22"/>
        <v>5</v>
      </c>
      <c r="AE446" s="86">
        <f t="shared" si="22"/>
        <v>27</v>
      </c>
      <c r="AF446" s="86">
        <f t="shared" si="23"/>
        <v>32</v>
      </c>
      <c r="AG446" s="87" t="s">
        <v>69</v>
      </c>
      <c r="AH446" s="88" t="s">
        <v>69</v>
      </c>
      <c r="AI446" s="86" t="str">
        <f>VLOOKUP(Q446,[5]BD!H$6:K$170,4,0)</f>
        <v>13-10-00-016</v>
      </c>
    </row>
    <row r="447" spans="1:35" s="67" customFormat="1" ht="15" hidden="1" customHeight="1" x14ac:dyDescent="0.25">
      <c r="A447" s="68">
        <v>422</v>
      </c>
      <c r="B447" s="69">
        <v>78181500</v>
      </c>
      <c r="C447" s="70" t="s">
        <v>623</v>
      </c>
      <c r="D447" s="71" t="s">
        <v>156</v>
      </c>
      <c r="E447" s="72">
        <v>300</v>
      </c>
      <c r="F447" s="70" t="s">
        <v>164</v>
      </c>
      <c r="G447" s="73" t="s">
        <v>67</v>
      </c>
      <c r="H447" s="74">
        <v>12000000</v>
      </c>
      <c r="I447" s="74">
        <v>12000000</v>
      </c>
      <c r="J447" s="75" t="s">
        <v>68</v>
      </c>
      <c r="K447" s="70" t="s">
        <v>69</v>
      </c>
      <c r="L447" s="76">
        <f t="shared" si="24"/>
        <v>0</v>
      </c>
      <c r="M447" s="79" t="s">
        <v>987</v>
      </c>
      <c r="N447" s="78" t="s">
        <v>100</v>
      </c>
      <c r="O447" s="70" t="s">
        <v>72</v>
      </c>
      <c r="P447" s="79" t="s">
        <v>69</v>
      </c>
      <c r="Q447" s="70" t="s">
        <v>981</v>
      </c>
      <c r="R447" s="128" t="s">
        <v>982</v>
      </c>
      <c r="S447" s="73">
        <v>116201257</v>
      </c>
      <c r="T447" s="99" t="s">
        <v>983</v>
      </c>
      <c r="U447" s="99" t="s">
        <v>521</v>
      </c>
      <c r="V447" s="100" t="s">
        <v>984</v>
      </c>
      <c r="W447" s="99">
        <v>3103158250</v>
      </c>
      <c r="X447" s="83" t="s">
        <v>77</v>
      </c>
      <c r="Y447" s="70" t="s">
        <v>81</v>
      </c>
      <c r="Z447" s="95">
        <v>45363</v>
      </c>
      <c r="AA447" s="95">
        <v>45366</v>
      </c>
      <c r="AB447" s="95">
        <v>45397</v>
      </c>
      <c r="AC447" s="95">
        <v>45400</v>
      </c>
      <c r="AD447" s="86">
        <f t="shared" si="22"/>
        <v>3</v>
      </c>
      <c r="AE447" s="86">
        <f t="shared" si="22"/>
        <v>31</v>
      </c>
      <c r="AF447" s="86">
        <f t="shared" si="23"/>
        <v>34</v>
      </c>
      <c r="AG447" s="87" t="s">
        <v>69</v>
      </c>
      <c r="AH447" s="88" t="s">
        <v>69</v>
      </c>
      <c r="AI447" s="86" t="str">
        <f>VLOOKUP(Q447,[5]BD!H$6:K$170,4,0)</f>
        <v>13-10-00-016</v>
      </c>
    </row>
    <row r="448" spans="1:35" s="67" customFormat="1" ht="15" hidden="1" customHeight="1" x14ac:dyDescent="0.25">
      <c r="A448" s="68">
        <v>423</v>
      </c>
      <c r="B448" s="69">
        <v>72102100</v>
      </c>
      <c r="C448" s="70" t="s">
        <v>606</v>
      </c>
      <c r="D448" s="71" t="s">
        <v>65</v>
      </c>
      <c r="E448" s="72">
        <v>307</v>
      </c>
      <c r="F448" s="70" t="s">
        <v>164</v>
      </c>
      <c r="G448" s="73" t="s">
        <v>67</v>
      </c>
      <c r="H448" s="74">
        <v>6000000</v>
      </c>
      <c r="I448" s="74">
        <v>6000000</v>
      </c>
      <c r="J448" s="75" t="s">
        <v>68</v>
      </c>
      <c r="K448" s="70" t="s">
        <v>69</v>
      </c>
      <c r="L448" s="76">
        <f t="shared" si="24"/>
        <v>0</v>
      </c>
      <c r="M448" s="79" t="s">
        <v>988</v>
      </c>
      <c r="N448" s="78" t="s">
        <v>100</v>
      </c>
      <c r="O448" s="70" t="s">
        <v>72</v>
      </c>
      <c r="P448" s="79" t="s">
        <v>69</v>
      </c>
      <c r="Q448" s="70" t="s">
        <v>981</v>
      </c>
      <c r="R448" s="128" t="s">
        <v>982</v>
      </c>
      <c r="S448" s="73">
        <v>116201257</v>
      </c>
      <c r="T448" s="99" t="s">
        <v>983</v>
      </c>
      <c r="U448" s="99" t="s">
        <v>521</v>
      </c>
      <c r="V448" s="100" t="s">
        <v>984</v>
      </c>
      <c r="W448" s="99">
        <v>3103158250</v>
      </c>
      <c r="X448" s="83" t="s">
        <v>77</v>
      </c>
      <c r="Y448" s="70" t="s">
        <v>197</v>
      </c>
      <c r="Z448" s="95">
        <v>45306</v>
      </c>
      <c r="AA448" s="95">
        <v>45317</v>
      </c>
      <c r="AB448" s="95">
        <v>45348</v>
      </c>
      <c r="AC448" s="95">
        <v>45350</v>
      </c>
      <c r="AD448" s="86">
        <f t="shared" si="22"/>
        <v>11</v>
      </c>
      <c r="AE448" s="86">
        <f t="shared" si="22"/>
        <v>31</v>
      </c>
      <c r="AF448" s="86">
        <f t="shared" si="23"/>
        <v>42</v>
      </c>
      <c r="AG448" s="87" t="s">
        <v>69</v>
      </c>
      <c r="AH448" s="88" t="s">
        <v>69</v>
      </c>
      <c r="AI448" s="86" t="str">
        <f>VLOOKUP(Q448,[5]BD!H$6:K$170,4,0)</f>
        <v>13-10-00-016</v>
      </c>
    </row>
    <row r="449" spans="1:35" s="67" customFormat="1" ht="15" hidden="1" customHeight="1" x14ac:dyDescent="0.25">
      <c r="A449" s="68">
        <v>424</v>
      </c>
      <c r="B449" s="69">
        <v>80131500</v>
      </c>
      <c r="C449" s="81" t="s">
        <v>166</v>
      </c>
      <c r="D449" s="71" t="s">
        <v>167</v>
      </c>
      <c r="E449" s="72">
        <v>291</v>
      </c>
      <c r="F449" s="70" t="s">
        <v>66</v>
      </c>
      <c r="G449" s="73" t="s">
        <v>67</v>
      </c>
      <c r="H449" s="74">
        <v>632568000</v>
      </c>
      <c r="I449" s="74">
        <v>632568000</v>
      </c>
      <c r="J449" s="75" t="s">
        <v>68</v>
      </c>
      <c r="K449" s="70" t="s">
        <v>69</v>
      </c>
      <c r="L449" s="76">
        <f t="shared" si="24"/>
        <v>0</v>
      </c>
      <c r="M449" s="79" t="s">
        <v>989</v>
      </c>
      <c r="N449" s="78" t="s">
        <v>100</v>
      </c>
      <c r="O449" s="70" t="s">
        <v>72</v>
      </c>
      <c r="P449" s="79" t="s">
        <v>69</v>
      </c>
      <c r="Q449" s="70" t="s">
        <v>981</v>
      </c>
      <c r="R449" s="128" t="s">
        <v>982</v>
      </c>
      <c r="S449" s="73">
        <v>116201257</v>
      </c>
      <c r="T449" s="99" t="s">
        <v>983</v>
      </c>
      <c r="U449" s="99" t="s">
        <v>521</v>
      </c>
      <c r="V449" s="100" t="s">
        <v>984</v>
      </c>
      <c r="W449" s="99">
        <v>3103158250</v>
      </c>
      <c r="X449" s="83" t="s">
        <v>77</v>
      </c>
      <c r="Y449" s="70" t="s">
        <v>78</v>
      </c>
      <c r="Z449" s="95">
        <v>45383</v>
      </c>
      <c r="AA449" s="95">
        <v>45386</v>
      </c>
      <c r="AB449" s="95">
        <v>45411</v>
      </c>
      <c r="AC449" s="95">
        <v>45412</v>
      </c>
      <c r="AD449" s="86">
        <f t="shared" si="22"/>
        <v>3</v>
      </c>
      <c r="AE449" s="86">
        <f t="shared" si="22"/>
        <v>25</v>
      </c>
      <c r="AF449" s="86">
        <f t="shared" si="23"/>
        <v>28</v>
      </c>
      <c r="AG449" s="87" t="s">
        <v>69</v>
      </c>
      <c r="AH449" s="88" t="s">
        <v>69</v>
      </c>
      <c r="AI449" s="86" t="str">
        <f>VLOOKUP(Q449,[5]BD!H$6:K$170,4,0)</f>
        <v>13-10-00-016</v>
      </c>
    </row>
    <row r="450" spans="1:35" s="67" customFormat="1" ht="15" hidden="1" customHeight="1" x14ac:dyDescent="0.25">
      <c r="A450" s="68">
        <v>425</v>
      </c>
      <c r="B450" s="69">
        <v>15101500</v>
      </c>
      <c r="C450" s="70" t="s">
        <v>602</v>
      </c>
      <c r="D450" s="71" t="s">
        <v>151</v>
      </c>
      <c r="E450" s="72">
        <v>301</v>
      </c>
      <c r="F450" s="70" t="s">
        <v>164</v>
      </c>
      <c r="G450" s="73" t="s">
        <v>67</v>
      </c>
      <c r="H450" s="74">
        <v>23250000</v>
      </c>
      <c r="I450" s="74">
        <v>23250000</v>
      </c>
      <c r="J450" s="75" t="s">
        <v>68</v>
      </c>
      <c r="K450" s="70" t="s">
        <v>69</v>
      </c>
      <c r="L450" s="76">
        <f t="shared" si="24"/>
        <v>0</v>
      </c>
      <c r="M450" s="79" t="s">
        <v>990</v>
      </c>
      <c r="N450" s="78" t="s">
        <v>313</v>
      </c>
      <c r="O450" s="78" t="s">
        <v>72</v>
      </c>
      <c r="P450" s="79" t="s">
        <v>69</v>
      </c>
      <c r="Q450" s="70" t="s">
        <v>991</v>
      </c>
      <c r="R450" s="128" t="s">
        <v>992</v>
      </c>
      <c r="S450" s="73">
        <v>117201202</v>
      </c>
      <c r="T450" s="99" t="s">
        <v>993</v>
      </c>
      <c r="U450" s="99" t="s">
        <v>599</v>
      </c>
      <c r="V450" s="100" t="s">
        <v>994</v>
      </c>
      <c r="W450" s="99">
        <v>3122729042</v>
      </c>
      <c r="X450" s="83" t="s">
        <v>77</v>
      </c>
      <c r="Y450" s="70" t="s">
        <v>83</v>
      </c>
      <c r="Z450" s="95">
        <v>45342</v>
      </c>
      <c r="AA450" s="95">
        <v>45343</v>
      </c>
      <c r="AB450" s="95">
        <v>45355</v>
      </c>
      <c r="AC450" s="95">
        <v>45356</v>
      </c>
      <c r="AD450" s="86">
        <f t="shared" si="22"/>
        <v>1</v>
      </c>
      <c r="AE450" s="86">
        <f t="shared" si="22"/>
        <v>12</v>
      </c>
      <c r="AF450" s="86">
        <f t="shared" si="23"/>
        <v>13</v>
      </c>
      <c r="AG450" s="87" t="s">
        <v>69</v>
      </c>
      <c r="AH450" s="88" t="s">
        <v>69</v>
      </c>
      <c r="AI450" s="86" t="str">
        <f>VLOOKUP(Q450,[5]BD!H$6:K$170,4,0)</f>
        <v>13-10-00-017</v>
      </c>
    </row>
    <row r="451" spans="1:35" s="67" customFormat="1" ht="15" hidden="1" customHeight="1" x14ac:dyDescent="0.25">
      <c r="A451" s="68">
        <v>426</v>
      </c>
      <c r="B451" s="69">
        <v>78181500</v>
      </c>
      <c r="C451" s="70" t="s">
        <v>623</v>
      </c>
      <c r="D451" s="71" t="s">
        <v>156</v>
      </c>
      <c r="E451" s="72">
        <v>279</v>
      </c>
      <c r="F451" s="70" t="s">
        <v>164</v>
      </c>
      <c r="G451" s="73" t="s">
        <v>67</v>
      </c>
      <c r="H451" s="74">
        <v>36300000</v>
      </c>
      <c r="I451" s="74">
        <v>36300000</v>
      </c>
      <c r="J451" s="75" t="s">
        <v>68</v>
      </c>
      <c r="K451" s="70" t="s">
        <v>69</v>
      </c>
      <c r="L451" s="76">
        <f t="shared" si="24"/>
        <v>0</v>
      </c>
      <c r="M451" s="79" t="s">
        <v>995</v>
      </c>
      <c r="N451" s="78" t="s">
        <v>100</v>
      </c>
      <c r="O451" s="78" t="s">
        <v>72</v>
      </c>
      <c r="P451" s="79" t="s">
        <v>69</v>
      </c>
      <c r="Q451" s="70" t="s">
        <v>991</v>
      </c>
      <c r="R451" s="128" t="s">
        <v>992</v>
      </c>
      <c r="S451" s="73">
        <v>117201202</v>
      </c>
      <c r="T451" s="99" t="s">
        <v>993</v>
      </c>
      <c r="U451" s="99" t="s">
        <v>599</v>
      </c>
      <c r="V451" s="100" t="s">
        <v>994</v>
      </c>
      <c r="W451" s="99">
        <v>3122729042</v>
      </c>
      <c r="X451" s="83" t="s">
        <v>77</v>
      </c>
      <c r="Y451" s="70" t="s">
        <v>81</v>
      </c>
      <c r="Z451" s="95">
        <v>45362</v>
      </c>
      <c r="AA451" s="95">
        <v>45363</v>
      </c>
      <c r="AB451" s="95">
        <v>45377</v>
      </c>
      <c r="AC451" s="95">
        <v>45378</v>
      </c>
      <c r="AD451" s="86">
        <f t="shared" si="22"/>
        <v>1</v>
      </c>
      <c r="AE451" s="86">
        <f t="shared" si="22"/>
        <v>14</v>
      </c>
      <c r="AF451" s="86">
        <f t="shared" si="23"/>
        <v>15</v>
      </c>
      <c r="AG451" s="87" t="s">
        <v>69</v>
      </c>
      <c r="AH451" s="88" t="s">
        <v>69</v>
      </c>
      <c r="AI451" s="86" t="str">
        <f>VLOOKUP(Q451,[5]BD!H$6:K$170,4,0)</f>
        <v>13-10-00-017</v>
      </c>
    </row>
    <row r="452" spans="1:35" s="67" customFormat="1" ht="15" hidden="1" customHeight="1" x14ac:dyDescent="0.25">
      <c r="A452" s="68">
        <v>427</v>
      </c>
      <c r="B452" s="69">
        <v>39121700</v>
      </c>
      <c r="C452" s="70" t="s">
        <v>558</v>
      </c>
      <c r="D452" s="71" t="s">
        <v>167</v>
      </c>
      <c r="E452" s="72">
        <v>251</v>
      </c>
      <c r="F452" s="70" t="s">
        <v>164</v>
      </c>
      <c r="G452" s="73" t="s">
        <v>67</v>
      </c>
      <c r="H452" s="74">
        <v>20000000</v>
      </c>
      <c r="I452" s="74">
        <v>20000000</v>
      </c>
      <c r="J452" s="75" t="s">
        <v>68</v>
      </c>
      <c r="K452" s="70" t="s">
        <v>69</v>
      </c>
      <c r="L452" s="76">
        <f t="shared" si="24"/>
        <v>0</v>
      </c>
      <c r="M452" s="79" t="s">
        <v>996</v>
      </c>
      <c r="N452" s="78" t="s">
        <v>313</v>
      </c>
      <c r="O452" s="78" t="s">
        <v>72</v>
      </c>
      <c r="P452" s="79" t="s">
        <v>69</v>
      </c>
      <c r="Q452" s="70" t="s">
        <v>991</v>
      </c>
      <c r="R452" s="128" t="s">
        <v>992</v>
      </c>
      <c r="S452" s="73">
        <v>117201202</v>
      </c>
      <c r="T452" s="99" t="s">
        <v>993</v>
      </c>
      <c r="U452" s="99" t="s">
        <v>599</v>
      </c>
      <c r="V452" s="100" t="s">
        <v>994</v>
      </c>
      <c r="W452" s="99">
        <v>3122729042</v>
      </c>
      <c r="X452" s="83" t="s">
        <v>77</v>
      </c>
      <c r="Y452" s="70" t="s">
        <v>78</v>
      </c>
      <c r="Z452" s="95">
        <v>45383</v>
      </c>
      <c r="AA452" s="95">
        <v>45384</v>
      </c>
      <c r="AB452" s="95">
        <v>45397</v>
      </c>
      <c r="AC452" s="95">
        <v>45398</v>
      </c>
      <c r="AD452" s="86">
        <f t="shared" si="22"/>
        <v>1</v>
      </c>
      <c r="AE452" s="86">
        <f t="shared" si="22"/>
        <v>13</v>
      </c>
      <c r="AF452" s="86">
        <f t="shared" si="23"/>
        <v>14</v>
      </c>
      <c r="AG452" s="87" t="s">
        <v>69</v>
      </c>
      <c r="AH452" s="88" t="s">
        <v>69</v>
      </c>
      <c r="AI452" s="86" t="str">
        <f>VLOOKUP(Q452,[5]BD!H$6:K$170,4,0)</f>
        <v>13-10-00-017</v>
      </c>
    </row>
    <row r="453" spans="1:35" s="67" customFormat="1" ht="15" hidden="1" customHeight="1" x14ac:dyDescent="0.25">
      <c r="A453" s="68">
        <v>428</v>
      </c>
      <c r="B453" s="69">
        <v>72102100</v>
      </c>
      <c r="C453" s="70" t="s">
        <v>606</v>
      </c>
      <c r="D453" s="71" t="s">
        <v>241</v>
      </c>
      <c r="E453" s="72">
        <v>224</v>
      </c>
      <c r="F453" s="70" t="s">
        <v>164</v>
      </c>
      <c r="G453" s="73" t="s">
        <v>67</v>
      </c>
      <c r="H453" s="74">
        <v>15000000</v>
      </c>
      <c r="I453" s="74">
        <v>15000000</v>
      </c>
      <c r="J453" s="75" t="s">
        <v>68</v>
      </c>
      <c r="K453" s="70" t="s">
        <v>69</v>
      </c>
      <c r="L453" s="76">
        <f t="shared" si="24"/>
        <v>0</v>
      </c>
      <c r="M453" s="79" t="s">
        <v>997</v>
      </c>
      <c r="N453" s="78" t="s">
        <v>100</v>
      </c>
      <c r="O453" s="78" t="s">
        <v>72</v>
      </c>
      <c r="P453" s="79" t="s">
        <v>69</v>
      </c>
      <c r="Q453" s="70" t="s">
        <v>991</v>
      </c>
      <c r="R453" s="128" t="s">
        <v>992</v>
      </c>
      <c r="S453" s="73">
        <v>117201202</v>
      </c>
      <c r="T453" s="99" t="s">
        <v>993</v>
      </c>
      <c r="U453" s="99" t="s">
        <v>599</v>
      </c>
      <c r="V453" s="100" t="s">
        <v>994</v>
      </c>
      <c r="W453" s="99">
        <v>3122729042</v>
      </c>
      <c r="X453" s="83" t="s">
        <v>77</v>
      </c>
      <c r="Y453" s="70" t="s">
        <v>78</v>
      </c>
      <c r="Z453" s="95">
        <v>45414</v>
      </c>
      <c r="AA453" s="95">
        <v>45415</v>
      </c>
      <c r="AB453" s="95">
        <v>45432</v>
      </c>
      <c r="AC453" s="95">
        <v>45433</v>
      </c>
      <c r="AD453" s="86">
        <f t="shared" si="22"/>
        <v>1</v>
      </c>
      <c r="AE453" s="86">
        <f t="shared" si="22"/>
        <v>17</v>
      </c>
      <c r="AF453" s="86">
        <f t="shared" si="23"/>
        <v>18</v>
      </c>
      <c r="AG453" s="87" t="s">
        <v>69</v>
      </c>
      <c r="AH453" s="88" t="s">
        <v>69</v>
      </c>
      <c r="AI453" s="86" t="str">
        <f>VLOOKUP(Q453,[5]BD!H$6:K$170,4,0)</f>
        <v>13-10-00-017</v>
      </c>
    </row>
    <row r="454" spans="1:35" s="67" customFormat="1" ht="15" hidden="1" customHeight="1" x14ac:dyDescent="0.25">
      <c r="A454" s="68">
        <v>429</v>
      </c>
      <c r="B454" s="69">
        <v>80131500</v>
      </c>
      <c r="C454" s="81" t="s">
        <v>166</v>
      </c>
      <c r="D454" s="71" t="s">
        <v>65</v>
      </c>
      <c r="E454" s="72">
        <v>364</v>
      </c>
      <c r="F454" s="70" t="s">
        <v>66</v>
      </c>
      <c r="G454" s="73" t="s">
        <v>67</v>
      </c>
      <c r="H454" s="74">
        <v>157080000</v>
      </c>
      <c r="I454" s="74">
        <v>157080000</v>
      </c>
      <c r="J454" s="75" t="s">
        <v>68</v>
      </c>
      <c r="K454" s="70" t="s">
        <v>69</v>
      </c>
      <c r="L454" s="76">
        <f t="shared" si="24"/>
        <v>0</v>
      </c>
      <c r="M454" s="79" t="s">
        <v>998</v>
      </c>
      <c r="N454" s="70" t="s">
        <v>169</v>
      </c>
      <c r="O454" s="70" t="s">
        <v>72</v>
      </c>
      <c r="P454" s="79" t="s">
        <v>69</v>
      </c>
      <c r="Q454" s="70" t="s">
        <v>999</v>
      </c>
      <c r="R454" s="128" t="s">
        <v>1000</v>
      </c>
      <c r="S454" s="73">
        <v>146201202</v>
      </c>
      <c r="T454" s="99" t="s">
        <v>1001</v>
      </c>
      <c r="U454" s="99" t="s">
        <v>599</v>
      </c>
      <c r="V454" s="100" t="s">
        <v>1002</v>
      </c>
      <c r="W454" s="99">
        <v>3204820278</v>
      </c>
      <c r="X454" s="83" t="s">
        <v>77</v>
      </c>
      <c r="Y454" s="70" t="s">
        <v>78</v>
      </c>
      <c r="Z454" s="95">
        <v>45275</v>
      </c>
      <c r="AA454" s="95">
        <v>45293</v>
      </c>
      <c r="AB454" s="95">
        <v>45293</v>
      </c>
      <c r="AC454" s="95">
        <v>45293</v>
      </c>
      <c r="AD454" s="86">
        <f t="shared" ref="AD454:AE517" si="25">+AA454-Z454</f>
        <v>18</v>
      </c>
      <c r="AE454" s="86">
        <f t="shared" si="25"/>
        <v>0</v>
      </c>
      <c r="AF454" s="86">
        <f t="shared" si="23"/>
        <v>18</v>
      </c>
      <c r="AG454" s="87" t="s">
        <v>69</v>
      </c>
      <c r="AH454" s="88" t="s">
        <v>69</v>
      </c>
      <c r="AI454" s="86" t="str">
        <f>VLOOKUP(Q454,[5]BD!H$6:K$170,4,0)</f>
        <v>13-10-00-046</v>
      </c>
    </row>
    <row r="455" spans="1:35" s="67" customFormat="1" ht="15" hidden="1" customHeight="1" x14ac:dyDescent="0.25">
      <c r="A455" s="68">
        <v>430</v>
      </c>
      <c r="B455" s="69">
        <v>15101500</v>
      </c>
      <c r="C455" s="70" t="s">
        <v>602</v>
      </c>
      <c r="D455" s="71" t="s">
        <v>65</v>
      </c>
      <c r="E455" s="72">
        <v>326</v>
      </c>
      <c r="F455" s="70" t="s">
        <v>164</v>
      </c>
      <c r="G455" s="73" t="s">
        <v>67</v>
      </c>
      <c r="H455" s="74">
        <v>15000000</v>
      </c>
      <c r="I455" s="74">
        <v>15000000</v>
      </c>
      <c r="J455" s="75" t="s">
        <v>68</v>
      </c>
      <c r="K455" s="70" t="s">
        <v>69</v>
      </c>
      <c r="L455" s="76">
        <f t="shared" si="24"/>
        <v>0</v>
      </c>
      <c r="M455" s="79" t="s">
        <v>1003</v>
      </c>
      <c r="N455" s="78" t="s">
        <v>313</v>
      </c>
      <c r="O455" s="70" t="s">
        <v>72</v>
      </c>
      <c r="P455" s="79" t="s">
        <v>69</v>
      </c>
      <c r="Q455" s="70" t="s">
        <v>999</v>
      </c>
      <c r="R455" s="128" t="s">
        <v>1000</v>
      </c>
      <c r="S455" s="73">
        <v>146201202</v>
      </c>
      <c r="T455" s="99" t="s">
        <v>1001</v>
      </c>
      <c r="U455" s="99" t="s">
        <v>599</v>
      </c>
      <c r="V455" s="100" t="s">
        <v>1002</v>
      </c>
      <c r="W455" s="99">
        <v>3204820278</v>
      </c>
      <c r="X455" s="83" t="s">
        <v>77</v>
      </c>
      <c r="Y455" s="70" t="s">
        <v>83</v>
      </c>
      <c r="Z455" s="95">
        <v>45303</v>
      </c>
      <c r="AA455" s="95">
        <v>45309</v>
      </c>
      <c r="AB455" s="95">
        <v>45327</v>
      </c>
      <c r="AC455" s="95">
        <v>45331</v>
      </c>
      <c r="AD455" s="86">
        <f t="shared" si="25"/>
        <v>6</v>
      </c>
      <c r="AE455" s="86">
        <f t="shared" si="25"/>
        <v>18</v>
      </c>
      <c r="AF455" s="86">
        <f t="shared" si="23"/>
        <v>24</v>
      </c>
      <c r="AG455" s="87" t="s">
        <v>69</v>
      </c>
      <c r="AH455" s="88" t="s">
        <v>69</v>
      </c>
      <c r="AI455" s="86" t="str">
        <f>VLOOKUP(Q455,[5]BD!H$6:K$170,4,0)</f>
        <v>13-10-00-046</v>
      </c>
    </row>
    <row r="456" spans="1:35" s="67" customFormat="1" ht="15" hidden="1" customHeight="1" x14ac:dyDescent="0.25">
      <c r="A456" s="68">
        <v>431</v>
      </c>
      <c r="B456" s="69">
        <v>39121700</v>
      </c>
      <c r="C456" s="70" t="s">
        <v>558</v>
      </c>
      <c r="D456" s="71" t="s">
        <v>65</v>
      </c>
      <c r="E456" s="72">
        <v>326</v>
      </c>
      <c r="F456" s="70" t="s">
        <v>164</v>
      </c>
      <c r="G456" s="73" t="s">
        <v>67</v>
      </c>
      <c r="H456" s="74">
        <v>30000000</v>
      </c>
      <c r="I456" s="74">
        <v>30000000</v>
      </c>
      <c r="J456" s="75" t="s">
        <v>68</v>
      </c>
      <c r="K456" s="70" t="s">
        <v>69</v>
      </c>
      <c r="L456" s="76">
        <f t="shared" si="24"/>
        <v>0</v>
      </c>
      <c r="M456" s="79" t="s">
        <v>1004</v>
      </c>
      <c r="N456" s="78" t="s">
        <v>313</v>
      </c>
      <c r="O456" s="70" t="s">
        <v>72</v>
      </c>
      <c r="P456" s="79" t="s">
        <v>69</v>
      </c>
      <c r="Q456" s="70" t="s">
        <v>999</v>
      </c>
      <c r="R456" s="128" t="s">
        <v>1000</v>
      </c>
      <c r="S456" s="73">
        <v>146201202</v>
      </c>
      <c r="T456" s="99" t="s">
        <v>1001</v>
      </c>
      <c r="U456" s="99" t="s">
        <v>599</v>
      </c>
      <c r="V456" s="100" t="s">
        <v>1002</v>
      </c>
      <c r="W456" s="99">
        <v>3204820278</v>
      </c>
      <c r="X456" s="83" t="s">
        <v>77</v>
      </c>
      <c r="Y456" s="70" t="s">
        <v>83</v>
      </c>
      <c r="Z456" s="95">
        <v>45303</v>
      </c>
      <c r="AA456" s="95">
        <v>45309</v>
      </c>
      <c r="AB456" s="95">
        <v>45327</v>
      </c>
      <c r="AC456" s="95">
        <v>45331</v>
      </c>
      <c r="AD456" s="86">
        <f t="shared" si="25"/>
        <v>6</v>
      </c>
      <c r="AE456" s="86">
        <f t="shared" si="25"/>
        <v>18</v>
      </c>
      <c r="AF456" s="86">
        <f t="shared" si="23"/>
        <v>24</v>
      </c>
      <c r="AG456" s="87" t="s">
        <v>69</v>
      </c>
      <c r="AH456" s="88" t="s">
        <v>69</v>
      </c>
      <c r="AI456" s="86" t="str">
        <f>VLOOKUP(Q456,[5]BD!H$6:K$170,4,0)</f>
        <v>13-10-00-046</v>
      </c>
    </row>
    <row r="457" spans="1:35" s="67" customFormat="1" ht="15" hidden="1" customHeight="1" x14ac:dyDescent="0.25">
      <c r="A457" s="68">
        <v>432</v>
      </c>
      <c r="B457" s="69">
        <v>72102100</v>
      </c>
      <c r="C457" s="70" t="s">
        <v>606</v>
      </c>
      <c r="D457" s="71" t="s">
        <v>151</v>
      </c>
      <c r="E457" s="72">
        <v>306</v>
      </c>
      <c r="F457" s="70" t="s">
        <v>164</v>
      </c>
      <c r="G457" s="73" t="s">
        <v>67</v>
      </c>
      <c r="H457" s="74">
        <v>4000000</v>
      </c>
      <c r="I457" s="74">
        <v>4000000</v>
      </c>
      <c r="J457" s="75" t="s">
        <v>68</v>
      </c>
      <c r="K457" s="70" t="s">
        <v>69</v>
      </c>
      <c r="L457" s="76">
        <f t="shared" si="24"/>
        <v>0</v>
      </c>
      <c r="M457" s="79" t="s">
        <v>1005</v>
      </c>
      <c r="N457" s="78" t="s">
        <v>100</v>
      </c>
      <c r="O457" s="70" t="s">
        <v>72</v>
      </c>
      <c r="P457" s="79" t="s">
        <v>69</v>
      </c>
      <c r="Q457" s="70" t="s">
        <v>999</v>
      </c>
      <c r="R457" s="128" t="s">
        <v>1000</v>
      </c>
      <c r="S457" s="73">
        <v>146201202</v>
      </c>
      <c r="T457" s="99" t="s">
        <v>1001</v>
      </c>
      <c r="U457" s="99" t="s">
        <v>599</v>
      </c>
      <c r="V457" s="100" t="s">
        <v>1002</v>
      </c>
      <c r="W457" s="99">
        <v>3204820278</v>
      </c>
      <c r="X457" s="83" t="s">
        <v>77</v>
      </c>
      <c r="Y457" s="70" t="s">
        <v>78</v>
      </c>
      <c r="Z457" s="95">
        <v>45324</v>
      </c>
      <c r="AA457" s="95">
        <v>45329</v>
      </c>
      <c r="AB457" s="95">
        <v>45348</v>
      </c>
      <c r="AC457" s="95">
        <v>45351</v>
      </c>
      <c r="AD457" s="86">
        <f t="shared" si="25"/>
        <v>5</v>
      </c>
      <c r="AE457" s="86">
        <f t="shared" si="25"/>
        <v>19</v>
      </c>
      <c r="AF457" s="86">
        <f t="shared" si="23"/>
        <v>24</v>
      </c>
      <c r="AG457" s="87" t="s">
        <v>69</v>
      </c>
      <c r="AH457" s="88" t="s">
        <v>69</v>
      </c>
      <c r="AI457" s="86" t="str">
        <f>VLOOKUP(Q457,[5]BD!H$6:K$170,4,0)</f>
        <v>13-10-00-046</v>
      </c>
    </row>
    <row r="458" spans="1:35" s="67" customFormat="1" ht="15" hidden="1" customHeight="1" x14ac:dyDescent="0.25">
      <c r="A458" s="68">
        <v>433</v>
      </c>
      <c r="B458" s="69">
        <v>72151506</v>
      </c>
      <c r="C458" s="81" t="s">
        <v>667</v>
      </c>
      <c r="D458" s="71" t="s">
        <v>156</v>
      </c>
      <c r="E458" s="87">
        <v>264</v>
      </c>
      <c r="F458" s="70" t="s">
        <v>66</v>
      </c>
      <c r="G458" s="73" t="s">
        <v>67</v>
      </c>
      <c r="H458" s="74">
        <v>100000000</v>
      </c>
      <c r="I458" s="74">
        <v>100000000</v>
      </c>
      <c r="J458" s="75" t="s">
        <v>68</v>
      </c>
      <c r="K458" s="70" t="s">
        <v>69</v>
      </c>
      <c r="L458" s="76">
        <f>+H458-I458</f>
        <v>0</v>
      </c>
      <c r="M458" s="79" t="s">
        <v>1006</v>
      </c>
      <c r="N458" s="70" t="s">
        <v>453</v>
      </c>
      <c r="O458" s="70" t="s">
        <v>72</v>
      </c>
      <c r="P458" s="79" t="s">
        <v>69</v>
      </c>
      <c r="Q458" s="70" t="s">
        <v>999</v>
      </c>
      <c r="R458" s="99" t="s">
        <v>1000</v>
      </c>
      <c r="S458" s="73">
        <v>146201202</v>
      </c>
      <c r="T458" s="99" t="s">
        <v>1001</v>
      </c>
      <c r="U458" s="99" t="s">
        <v>599</v>
      </c>
      <c r="V458" s="100" t="s">
        <v>1002</v>
      </c>
      <c r="W458" s="99">
        <v>3204820278</v>
      </c>
      <c r="X458" s="83" t="s">
        <v>77</v>
      </c>
      <c r="Y458" s="70" t="s">
        <v>83</v>
      </c>
      <c r="Z458" s="95">
        <v>45364</v>
      </c>
      <c r="AA458" s="95">
        <v>45369</v>
      </c>
      <c r="AB458" s="95">
        <v>45390</v>
      </c>
      <c r="AC458" s="95">
        <v>45393</v>
      </c>
      <c r="AD458" s="86">
        <f t="shared" si="25"/>
        <v>5</v>
      </c>
      <c r="AE458" s="86">
        <f t="shared" si="25"/>
        <v>21</v>
      </c>
      <c r="AF458" s="86">
        <f>+AD458+AE458</f>
        <v>26</v>
      </c>
      <c r="AG458" s="87" t="s">
        <v>69</v>
      </c>
      <c r="AH458" s="88" t="s">
        <v>69</v>
      </c>
      <c r="AI458" s="86" t="str">
        <f>VLOOKUP(Q458,[5]BD!H$6:K$170,4,0)</f>
        <v>13-10-00-046</v>
      </c>
    </row>
    <row r="459" spans="1:35" s="67" customFormat="1" ht="15" hidden="1" customHeight="1" x14ac:dyDescent="0.25">
      <c r="A459" s="127">
        <v>434</v>
      </c>
      <c r="B459" s="69">
        <v>80131500</v>
      </c>
      <c r="C459" s="81" t="s">
        <v>166</v>
      </c>
      <c r="D459" s="71" t="s">
        <v>65</v>
      </c>
      <c r="E459" s="72">
        <v>365</v>
      </c>
      <c r="F459" s="70" t="s">
        <v>66</v>
      </c>
      <c r="G459" s="73" t="s">
        <v>67</v>
      </c>
      <c r="H459" s="74">
        <v>12329580</v>
      </c>
      <c r="I459" s="74">
        <v>12329580</v>
      </c>
      <c r="J459" s="75" t="s">
        <v>68</v>
      </c>
      <c r="K459" s="70" t="s">
        <v>69</v>
      </c>
      <c r="L459" s="76">
        <f t="shared" si="24"/>
        <v>0</v>
      </c>
      <c r="M459" s="79" t="s">
        <v>1007</v>
      </c>
      <c r="N459" s="70" t="s">
        <v>169</v>
      </c>
      <c r="O459" s="70" t="s">
        <v>72</v>
      </c>
      <c r="P459" s="79" t="s">
        <v>69</v>
      </c>
      <c r="Q459" s="70" t="s">
        <v>1008</v>
      </c>
      <c r="R459" s="128" t="s">
        <v>1009</v>
      </c>
      <c r="S459" s="73">
        <v>118201202</v>
      </c>
      <c r="T459" s="99" t="s">
        <v>1010</v>
      </c>
      <c r="U459" s="99" t="s">
        <v>521</v>
      </c>
      <c r="V459" s="100" t="s">
        <v>1011</v>
      </c>
      <c r="W459" s="99">
        <v>3103687842</v>
      </c>
      <c r="X459" s="83" t="s">
        <v>77</v>
      </c>
      <c r="Y459" s="70" t="s">
        <v>78</v>
      </c>
      <c r="Z459" s="95">
        <v>45265</v>
      </c>
      <c r="AA459" s="95">
        <v>45293</v>
      </c>
      <c r="AB459" s="95">
        <v>45293</v>
      </c>
      <c r="AC459" s="95">
        <v>45293</v>
      </c>
      <c r="AD459" s="86">
        <f t="shared" si="25"/>
        <v>28</v>
      </c>
      <c r="AE459" s="86">
        <f t="shared" si="25"/>
        <v>0</v>
      </c>
      <c r="AF459" s="86">
        <f t="shared" si="23"/>
        <v>28</v>
      </c>
      <c r="AG459" s="87" t="s">
        <v>69</v>
      </c>
      <c r="AH459" s="88" t="s">
        <v>69</v>
      </c>
      <c r="AI459" s="86" t="str">
        <f>VLOOKUP(Q459,[5]BD!H$6:K$170,4,0)</f>
        <v>13-10-00-018</v>
      </c>
    </row>
    <row r="460" spans="1:35" s="67" customFormat="1" ht="15" hidden="1" customHeight="1" x14ac:dyDescent="0.25">
      <c r="A460" s="127">
        <v>435</v>
      </c>
      <c r="B460" s="69">
        <v>80131500</v>
      </c>
      <c r="C460" s="81" t="s">
        <v>166</v>
      </c>
      <c r="D460" s="71" t="s">
        <v>65</v>
      </c>
      <c r="E460" s="72">
        <v>365</v>
      </c>
      <c r="F460" s="70" t="s">
        <v>66</v>
      </c>
      <c r="G460" s="73" t="s">
        <v>67</v>
      </c>
      <c r="H460" s="74">
        <v>114240000</v>
      </c>
      <c r="I460" s="74">
        <v>114240000</v>
      </c>
      <c r="J460" s="75" t="s">
        <v>68</v>
      </c>
      <c r="K460" s="70" t="s">
        <v>69</v>
      </c>
      <c r="L460" s="76">
        <f t="shared" si="24"/>
        <v>0</v>
      </c>
      <c r="M460" s="79" t="s">
        <v>1012</v>
      </c>
      <c r="N460" s="70" t="s">
        <v>169</v>
      </c>
      <c r="O460" s="70" t="s">
        <v>72</v>
      </c>
      <c r="P460" s="79" t="s">
        <v>69</v>
      </c>
      <c r="Q460" s="70" t="s">
        <v>1008</v>
      </c>
      <c r="R460" s="128" t="s">
        <v>1009</v>
      </c>
      <c r="S460" s="73">
        <v>118201202</v>
      </c>
      <c r="T460" s="99" t="s">
        <v>1010</v>
      </c>
      <c r="U460" s="99" t="s">
        <v>521</v>
      </c>
      <c r="V460" s="100" t="s">
        <v>1011</v>
      </c>
      <c r="W460" s="99">
        <v>3103687842</v>
      </c>
      <c r="X460" s="83" t="s">
        <v>77</v>
      </c>
      <c r="Y460" s="70" t="s">
        <v>78</v>
      </c>
      <c r="Z460" s="95">
        <v>45265</v>
      </c>
      <c r="AA460" s="95">
        <v>45293</v>
      </c>
      <c r="AB460" s="95">
        <v>45293</v>
      </c>
      <c r="AC460" s="95">
        <v>45293</v>
      </c>
      <c r="AD460" s="86">
        <f t="shared" si="25"/>
        <v>28</v>
      </c>
      <c r="AE460" s="86">
        <f t="shared" si="25"/>
        <v>0</v>
      </c>
      <c r="AF460" s="86">
        <f t="shared" si="23"/>
        <v>28</v>
      </c>
      <c r="AG460" s="87" t="s">
        <v>69</v>
      </c>
      <c r="AH460" s="88" t="s">
        <v>69</v>
      </c>
      <c r="AI460" s="86" t="str">
        <f>VLOOKUP(Q460,[5]BD!H$6:K$170,4,0)</f>
        <v>13-10-00-018</v>
      </c>
    </row>
    <row r="461" spans="1:35" s="67" customFormat="1" ht="15" hidden="1" customHeight="1" x14ac:dyDescent="0.25">
      <c r="A461" s="68">
        <v>436</v>
      </c>
      <c r="B461" s="69">
        <v>15101500</v>
      </c>
      <c r="C461" s="70" t="s">
        <v>602</v>
      </c>
      <c r="D461" s="71" t="s">
        <v>65</v>
      </c>
      <c r="E461" s="72">
        <v>306</v>
      </c>
      <c r="F461" s="70" t="s">
        <v>220</v>
      </c>
      <c r="G461" s="73" t="s">
        <v>67</v>
      </c>
      <c r="H461" s="74">
        <v>2400000</v>
      </c>
      <c r="I461" s="74">
        <v>2400000</v>
      </c>
      <c r="J461" s="75" t="s">
        <v>68</v>
      </c>
      <c r="K461" s="70" t="s">
        <v>69</v>
      </c>
      <c r="L461" s="76">
        <f t="shared" si="24"/>
        <v>0</v>
      </c>
      <c r="M461" s="79" t="s">
        <v>1013</v>
      </c>
      <c r="N461" s="78" t="s">
        <v>313</v>
      </c>
      <c r="O461" s="70" t="s">
        <v>72</v>
      </c>
      <c r="P461" s="79" t="s">
        <v>69</v>
      </c>
      <c r="Q461" s="70" t="s">
        <v>1008</v>
      </c>
      <c r="R461" s="128" t="s">
        <v>1009</v>
      </c>
      <c r="S461" s="73">
        <v>118201202</v>
      </c>
      <c r="T461" s="99" t="s">
        <v>1010</v>
      </c>
      <c r="U461" s="99" t="s">
        <v>521</v>
      </c>
      <c r="V461" s="100" t="s">
        <v>1011</v>
      </c>
      <c r="W461" s="99">
        <v>3103687842</v>
      </c>
      <c r="X461" s="83" t="s">
        <v>77</v>
      </c>
      <c r="Y461" s="70" t="s">
        <v>283</v>
      </c>
      <c r="Z461" s="95">
        <v>45306</v>
      </c>
      <c r="AA461" s="95">
        <v>45322</v>
      </c>
      <c r="AB461" s="95">
        <v>45344</v>
      </c>
      <c r="AC461" s="95">
        <v>45351</v>
      </c>
      <c r="AD461" s="86">
        <f t="shared" si="25"/>
        <v>16</v>
      </c>
      <c r="AE461" s="86">
        <f t="shared" si="25"/>
        <v>22</v>
      </c>
      <c r="AF461" s="86">
        <f t="shared" si="23"/>
        <v>38</v>
      </c>
      <c r="AG461" s="87" t="s">
        <v>69</v>
      </c>
      <c r="AH461" s="88" t="s">
        <v>69</v>
      </c>
      <c r="AI461" s="86" t="str">
        <f>VLOOKUP(Q461,[5]BD!H$6:K$170,4,0)</f>
        <v>13-10-00-018</v>
      </c>
    </row>
    <row r="462" spans="1:35" s="67" customFormat="1" ht="15" hidden="1" customHeight="1" x14ac:dyDescent="0.25">
      <c r="A462" s="68">
        <v>437</v>
      </c>
      <c r="B462" s="69">
        <v>15101500</v>
      </c>
      <c r="C462" s="70" t="s">
        <v>602</v>
      </c>
      <c r="D462" s="71" t="s">
        <v>321</v>
      </c>
      <c r="E462" s="72">
        <v>182</v>
      </c>
      <c r="F462" s="70" t="s">
        <v>164</v>
      </c>
      <c r="G462" s="73" t="s">
        <v>67</v>
      </c>
      <c r="H462" s="74">
        <v>400000</v>
      </c>
      <c r="I462" s="74">
        <v>400000</v>
      </c>
      <c r="J462" s="75" t="s">
        <v>68</v>
      </c>
      <c r="K462" s="70" t="s">
        <v>69</v>
      </c>
      <c r="L462" s="76">
        <f t="shared" si="24"/>
        <v>0</v>
      </c>
      <c r="M462" s="79" t="s">
        <v>1014</v>
      </c>
      <c r="N462" s="78" t="s">
        <v>313</v>
      </c>
      <c r="O462" s="70" t="s">
        <v>72</v>
      </c>
      <c r="P462" s="79" t="s">
        <v>69</v>
      </c>
      <c r="Q462" s="70" t="s">
        <v>1008</v>
      </c>
      <c r="R462" s="128" t="s">
        <v>1009</v>
      </c>
      <c r="S462" s="73">
        <v>118201202</v>
      </c>
      <c r="T462" s="99" t="s">
        <v>1010</v>
      </c>
      <c r="U462" s="99" t="s">
        <v>521</v>
      </c>
      <c r="V462" s="100" t="s">
        <v>1011</v>
      </c>
      <c r="W462" s="99">
        <v>3103687842</v>
      </c>
      <c r="X462" s="83" t="s">
        <v>77</v>
      </c>
      <c r="Y462" s="70" t="s">
        <v>78</v>
      </c>
      <c r="Z462" s="95">
        <v>45432</v>
      </c>
      <c r="AA462" s="95">
        <v>45446</v>
      </c>
      <c r="AB462" s="95">
        <v>45471</v>
      </c>
      <c r="AC462" s="95">
        <v>45475</v>
      </c>
      <c r="AD462" s="86">
        <f t="shared" si="25"/>
        <v>14</v>
      </c>
      <c r="AE462" s="86">
        <f t="shared" si="25"/>
        <v>25</v>
      </c>
      <c r="AF462" s="86">
        <f>+AD462+AE462</f>
        <v>39</v>
      </c>
      <c r="AG462" s="87" t="s">
        <v>69</v>
      </c>
      <c r="AH462" s="88" t="s">
        <v>69</v>
      </c>
      <c r="AI462" s="86" t="str">
        <f>VLOOKUP(Q462,[5]BD!H$6:K$170,4,0)</f>
        <v>13-10-00-018</v>
      </c>
    </row>
    <row r="463" spans="1:35" s="67" customFormat="1" ht="15" hidden="1" customHeight="1" x14ac:dyDescent="0.25">
      <c r="A463" s="68">
        <v>438</v>
      </c>
      <c r="B463" s="69">
        <v>72102100</v>
      </c>
      <c r="C463" s="70" t="s">
        <v>606</v>
      </c>
      <c r="D463" s="71" t="s">
        <v>156</v>
      </c>
      <c r="E463" s="72">
        <v>286</v>
      </c>
      <c r="F463" s="70" t="s">
        <v>164</v>
      </c>
      <c r="G463" s="73" t="s">
        <v>67</v>
      </c>
      <c r="H463" s="74">
        <v>3000000</v>
      </c>
      <c r="I463" s="74">
        <v>3000000</v>
      </c>
      <c r="J463" s="75" t="s">
        <v>68</v>
      </c>
      <c r="K463" s="70" t="s">
        <v>69</v>
      </c>
      <c r="L463" s="76">
        <f t="shared" si="24"/>
        <v>0</v>
      </c>
      <c r="M463" s="79" t="s">
        <v>1015</v>
      </c>
      <c r="N463" s="78" t="s">
        <v>100</v>
      </c>
      <c r="O463" s="70" t="s">
        <v>72</v>
      </c>
      <c r="P463" s="79" t="s">
        <v>69</v>
      </c>
      <c r="Q463" s="70" t="s">
        <v>1008</v>
      </c>
      <c r="R463" s="128" t="s">
        <v>1009</v>
      </c>
      <c r="S463" s="73">
        <v>118201202</v>
      </c>
      <c r="T463" s="99" t="s">
        <v>1010</v>
      </c>
      <c r="U463" s="99" t="s">
        <v>521</v>
      </c>
      <c r="V463" s="100" t="s">
        <v>1011</v>
      </c>
      <c r="W463" s="99">
        <v>3103687842</v>
      </c>
      <c r="X463" s="83" t="s">
        <v>77</v>
      </c>
      <c r="Y463" s="70" t="s">
        <v>81</v>
      </c>
      <c r="Z463" s="95">
        <v>45348</v>
      </c>
      <c r="AA463" s="95">
        <v>45364</v>
      </c>
      <c r="AB463" s="95">
        <v>45390</v>
      </c>
      <c r="AC463" s="95">
        <v>45393</v>
      </c>
      <c r="AD463" s="86">
        <f t="shared" si="25"/>
        <v>16</v>
      </c>
      <c r="AE463" s="86">
        <f t="shared" si="25"/>
        <v>26</v>
      </c>
      <c r="AF463" s="86">
        <f t="shared" si="23"/>
        <v>42</v>
      </c>
      <c r="AG463" s="87" t="s">
        <v>69</v>
      </c>
      <c r="AH463" s="88" t="s">
        <v>69</v>
      </c>
      <c r="AI463" s="86" t="str">
        <f>VLOOKUP(Q463,[5]BD!H$6:K$170,4,0)</f>
        <v>13-10-00-018</v>
      </c>
    </row>
    <row r="464" spans="1:35" s="67" customFormat="1" ht="15" hidden="1" customHeight="1" x14ac:dyDescent="0.25">
      <c r="A464" s="68">
        <v>439</v>
      </c>
      <c r="B464" s="69">
        <v>80131500</v>
      </c>
      <c r="C464" s="81" t="s">
        <v>166</v>
      </c>
      <c r="D464" s="71" t="s">
        <v>65</v>
      </c>
      <c r="E464" s="72">
        <v>360</v>
      </c>
      <c r="F464" s="70" t="s">
        <v>66</v>
      </c>
      <c r="G464" s="73" t="s">
        <v>67</v>
      </c>
      <c r="H464" s="74">
        <v>197415900</v>
      </c>
      <c r="I464" s="74">
        <v>197415900</v>
      </c>
      <c r="J464" s="75" t="s">
        <v>68</v>
      </c>
      <c r="K464" s="70" t="s">
        <v>69</v>
      </c>
      <c r="L464" s="76">
        <f t="shared" si="24"/>
        <v>0</v>
      </c>
      <c r="M464" s="79" t="s">
        <v>1016</v>
      </c>
      <c r="N464" s="70" t="s">
        <v>169</v>
      </c>
      <c r="O464" s="78" t="s">
        <v>72</v>
      </c>
      <c r="P464" s="79" t="s">
        <v>69</v>
      </c>
      <c r="Q464" s="70" t="s">
        <v>1017</v>
      </c>
      <c r="R464" s="128" t="s">
        <v>1018</v>
      </c>
      <c r="S464" s="73">
        <v>125201203</v>
      </c>
      <c r="T464" s="99" t="s">
        <v>1019</v>
      </c>
      <c r="U464" s="99" t="s">
        <v>599</v>
      </c>
      <c r="V464" s="100" t="s">
        <v>1020</v>
      </c>
      <c r="W464" s="99">
        <v>3204909799</v>
      </c>
      <c r="X464" s="83" t="s">
        <v>77</v>
      </c>
      <c r="Y464" s="70" t="s">
        <v>78</v>
      </c>
      <c r="Z464" s="95">
        <v>45279</v>
      </c>
      <c r="AA464" s="95">
        <v>45293</v>
      </c>
      <c r="AB464" s="95">
        <v>45300</v>
      </c>
      <c r="AC464" s="95">
        <v>45303</v>
      </c>
      <c r="AD464" s="86">
        <f t="shared" si="25"/>
        <v>14</v>
      </c>
      <c r="AE464" s="86">
        <f t="shared" si="25"/>
        <v>7</v>
      </c>
      <c r="AF464" s="86">
        <f t="shared" si="23"/>
        <v>21</v>
      </c>
      <c r="AG464" s="87" t="s">
        <v>69</v>
      </c>
      <c r="AH464" s="88" t="s">
        <v>69</v>
      </c>
      <c r="AI464" s="86" t="str">
        <f>VLOOKUP(Q464,[5]BD!H$6:K$170,4,0)</f>
        <v>13-10-00-025</v>
      </c>
    </row>
    <row r="465" spans="1:35" s="67" customFormat="1" ht="15" hidden="1" customHeight="1" x14ac:dyDescent="0.25">
      <c r="A465" s="68">
        <v>440</v>
      </c>
      <c r="B465" s="69">
        <v>15101500</v>
      </c>
      <c r="C465" s="70" t="s">
        <v>602</v>
      </c>
      <c r="D465" s="71" t="s">
        <v>65</v>
      </c>
      <c r="E465" s="72">
        <v>360</v>
      </c>
      <c r="F465" s="70" t="s">
        <v>164</v>
      </c>
      <c r="G465" s="73" t="s">
        <v>67</v>
      </c>
      <c r="H465" s="74">
        <v>50000000</v>
      </c>
      <c r="I465" s="74">
        <v>50000000</v>
      </c>
      <c r="J465" s="75" t="s">
        <v>68</v>
      </c>
      <c r="K465" s="70" t="s">
        <v>69</v>
      </c>
      <c r="L465" s="76">
        <f t="shared" si="24"/>
        <v>0</v>
      </c>
      <c r="M465" s="79" t="s">
        <v>1021</v>
      </c>
      <c r="N465" s="78" t="s">
        <v>313</v>
      </c>
      <c r="O465" s="78" t="s">
        <v>72</v>
      </c>
      <c r="P465" s="79" t="s">
        <v>69</v>
      </c>
      <c r="Q465" s="70" t="s">
        <v>1017</v>
      </c>
      <c r="R465" s="99" t="s">
        <v>1018</v>
      </c>
      <c r="S465" s="73">
        <v>125201203</v>
      </c>
      <c r="T465" s="99" t="s">
        <v>1019</v>
      </c>
      <c r="U465" s="99" t="s">
        <v>599</v>
      </c>
      <c r="V465" s="100" t="s">
        <v>1020</v>
      </c>
      <c r="W465" s="99">
        <v>3204909799</v>
      </c>
      <c r="X465" s="83" t="s">
        <v>77</v>
      </c>
      <c r="Y465" s="70" t="s">
        <v>83</v>
      </c>
      <c r="Z465" s="95">
        <v>45294</v>
      </c>
      <c r="AA465" s="95">
        <v>45307</v>
      </c>
      <c r="AB465" s="95">
        <v>45327</v>
      </c>
      <c r="AC465" s="95">
        <v>45330</v>
      </c>
      <c r="AD465" s="86">
        <f t="shared" si="25"/>
        <v>13</v>
      </c>
      <c r="AE465" s="86">
        <f t="shared" si="25"/>
        <v>20</v>
      </c>
      <c r="AF465" s="86">
        <f t="shared" si="23"/>
        <v>33</v>
      </c>
      <c r="AG465" s="87" t="s">
        <v>69</v>
      </c>
      <c r="AH465" s="88" t="s">
        <v>69</v>
      </c>
      <c r="AI465" s="86" t="str">
        <f>VLOOKUP(Q465,[5]BD!H$6:K$170,4,0)</f>
        <v>13-10-00-025</v>
      </c>
    </row>
    <row r="466" spans="1:35" s="67" customFormat="1" ht="15" hidden="1" customHeight="1" x14ac:dyDescent="0.25">
      <c r="A466" s="68">
        <v>441</v>
      </c>
      <c r="B466" s="69">
        <v>78181500</v>
      </c>
      <c r="C466" s="70" t="s">
        <v>623</v>
      </c>
      <c r="D466" s="71" t="s">
        <v>151</v>
      </c>
      <c r="E466" s="72">
        <v>330</v>
      </c>
      <c r="F466" s="70" t="s">
        <v>164</v>
      </c>
      <c r="G466" s="73" t="s">
        <v>67</v>
      </c>
      <c r="H466" s="74">
        <v>80000000</v>
      </c>
      <c r="I466" s="74">
        <v>80000000</v>
      </c>
      <c r="J466" s="75" t="s">
        <v>68</v>
      </c>
      <c r="K466" s="70" t="s">
        <v>69</v>
      </c>
      <c r="L466" s="76">
        <f t="shared" si="24"/>
        <v>0</v>
      </c>
      <c r="M466" s="79" t="s">
        <v>1022</v>
      </c>
      <c r="N466" s="78" t="s">
        <v>100</v>
      </c>
      <c r="O466" s="78" t="s">
        <v>72</v>
      </c>
      <c r="P466" s="79" t="s">
        <v>69</v>
      </c>
      <c r="Q466" s="70" t="s">
        <v>1017</v>
      </c>
      <c r="R466" s="99" t="s">
        <v>1018</v>
      </c>
      <c r="S466" s="73">
        <v>125201203</v>
      </c>
      <c r="T466" s="99" t="s">
        <v>1019</v>
      </c>
      <c r="U466" s="99" t="s">
        <v>599</v>
      </c>
      <c r="V466" s="100" t="s">
        <v>1020</v>
      </c>
      <c r="W466" s="99">
        <v>3204909799</v>
      </c>
      <c r="X466" s="83" t="s">
        <v>77</v>
      </c>
      <c r="Y466" s="70" t="s">
        <v>78</v>
      </c>
      <c r="Z466" s="95">
        <v>45313</v>
      </c>
      <c r="AA466" s="95">
        <v>45328</v>
      </c>
      <c r="AB466" s="95">
        <v>45348</v>
      </c>
      <c r="AC466" s="95">
        <v>45351</v>
      </c>
      <c r="AD466" s="86">
        <f t="shared" si="25"/>
        <v>15</v>
      </c>
      <c r="AE466" s="86">
        <f t="shared" si="25"/>
        <v>20</v>
      </c>
      <c r="AF466" s="86">
        <f t="shared" si="23"/>
        <v>35</v>
      </c>
      <c r="AG466" s="87" t="s">
        <v>69</v>
      </c>
      <c r="AH466" s="88" t="s">
        <v>69</v>
      </c>
      <c r="AI466" s="86" t="str">
        <f>VLOOKUP(Q466,[5]BD!H$6:K$170,4,0)</f>
        <v>13-10-00-025</v>
      </c>
    </row>
    <row r="467" spans="1:35" s="67" customFormat="1" ht="15" hidden="1" customHeight="1" x14ac:dyDescent="0.25">
      <c r="A467" s="68">
        <v>442</v>
      </c>
      <c r="B467" s="69">
        <v>72102100</v>
      </c>
      <c r="C467" s="70" t="s">
        <v>606</v>
      </c>
      <c r="D467" s="71" t="s">
        <v>151</v>
      </c>
      <c r="E467" s="72">
        <v>330</v>
      </c>
      <c r="F467" s="70" t="s">
        <v>164</v>
      </c>
      <c r="G467" s="73" t="s">
        <v>67</v>
      </c>
      <c r="H467" s="74">
        <v>12000000</v>
      </c>
      <c r="I467" s="74">
        <v>12000000</v>
      </c>
      <c r="J467" s="75" t="s">
        <v>68</v>
      </c>
      <c r="K467" s="70" t="s">
        <v>69</v>
      </c>
      <c r="L467" s="76">
        <f t="shared" si="24"/>
        <v>0</v>
      </c>
      <c r="M467" s="79" t="s">
        <v>1023</v>
      </c>
      <c r="N467" s="78" t="s">
        <v>100</v>
      </c>
      <c r="O467" s="78" t="s">
        <v>72</v>
      </c>
      <c r="P467" s="79" t="s">
        <v>69</v>
      </c>
      <c r="Q467" s="70" t="s">
        <v>1017</v>
      </c>
      <c r="R467" s="99" t="s">
        <v>1018</v>
      </c>
      <c r="S467" s="73">
        <v>125201203</v>
      </c>
      <c r="T467" s="99" t="s">
        <v>1019</v>
      </c>
      <c r="U467" s="99" t="s">
        <v>599</v>
      </c>
      <c r="V467" s="100" t="s">
        <v>1020</v>
      </c>
      <c r="W467" s="99">
        <v>3204909799</v>
      </c>
      <c r="X467" s="83" t="s">
        <v>77</v>
      </c>
      <c r="Y467" s="70" t="s">
        <v>83</v>
      </c>
      <c r="Z467" s="95">
        <v>45335</v>
      </c>
      <c r="AA467" s="95">
        <v>45341</v>
      </c>
      <c r="AB467" s="95">
        <v>45362</v>
      </c>
      <c r="AC467" s="95">
        <v>45365</v>
      </c>
      <c r="AD467" s="86">
        <f t="shared" si="25"/>
        <v>6</v>
      </c>
      <c r="AE467" s="86">
        <f t="shared" si="25"/>
        <v>21</v>
      </c>
      <c r="AF467" s="86">
        <f t="shared" si="23"/>
        <v>27</v>
      </c>
      <c r="AG467" s="87" t="s">
        <v>69</v>
      </c>
      <c r="AH467" s="88" t="s">
        <v>69</v>
      </c>
      <c r="AI467" s="86" t="str">
        <f>VLOOKUP(Q467,[5]BD!H$6:K$170,4,0)</f>
        <v>13-10-00-025</v>
      </c>
    </row>
    <row r="468" spans="1:35" s="67" customFormat="1" ht="15" hidden="1" customHeight="1" x14ac:dyDescent="0.25">
      <c r="A468" s="68">
        <v>443</v>
      </c>
      <c r="B468" s="69">
        <v>39121700</v>
      </c>
      <c r="C468" s="70" t="s">
        <v>558</v>
      </c>
      <c r="D468" s="71" t="s">
        <v>156</v>
      </c>
      <c r="E468" s="72">
        <v>300</v>
      </c>
      <c r="F468" s="70" t="s">
        <v>164</v>
      </c>
      <c r="G468" s="73" t="s">
        <v>67</v>
      </c>
      <c r="H468" s="74">
        <v>10000000</v>
      </c>
      <c r="I468" s="74">
        <v>10000000</v>
      </c>
      <c r="J468" s="75" t="s">
        <v>68</v>
      </c>
      <c r="K468" s="70" t="s">
        <v>69</v>
      </c>
      <c r="L468" s="76">
        <f t="shared" si="24"/>
        <v>0</v>
      </c>
      <c r="M468" s="79" t="s">
        <v>1024</v>
      </c>
      <c r="N468" s="78" t="s">
        <v>313</v>
      </c>
      <c r="O468" s="78" t="s">
        <v>72</v>
      </c>
      <c r="P468" s="79" t="s">
        <v>69</v>
      </c>
      <c r="Q468" s="70" t="s">
        <v>1017</v>
      </c>
      <c r="R468" s="99" t="s">
        <v>1018</v>
      </c>
      <c r="S468" s="73">
        <v>125201203</v>
      </c>
      <c r="T468" s="99" t="s">
        <v>1019</v>
      </c>
      <c r="U468" s="99" t="s">
        <v>599</v>
      </c>
      <c r="V468" s="100" t="s">
        <v>1020</v>
      </c>
      <c r="W468" s="99">
        <v>3204909799</v>
      </c>
      <c r="X468" s="83" t="s">
        <v>77</v>
      </c>
      <c r="Y468" s="70" t="s">
        <v>78</v>
      </c>
      <c r="Z468" s="95">
        <v>45343</v>
      </c>
      <c r="AA468" s="95">
        <v>45356</v>
      </c>
      <c r="AB468" s="95">
        <v>45372</v>
      </c>
      <c r="AC468" s="95">
        <v>45378</v>
      </c>
      <c r="AD468" s="86">
        <f t="shared" si="25"/>
        <v>13</v>
      </c>
      <c r="AE468" s="86">
        <f t="shared" si="25"/>
        <v>16</v>
      </c>
      <c r="AF468" s="86">
        <f t="shared" si="23"/>
        <v>29</v>
      </c>
      <c r="AG468" s="87" t="s">
        <v>69</v>
      </c>
      <c r="AH468" s="88" t="s">
        <v>69</v>
      </c>
      <c r="AI468" s="86" t="str">
        <f>VLOOKUP(Q468,[5]BD!H$6:K$170,4,0)</f>
        <v>13-10-00-025</v>
      </c>
    </row>
    <row r="469" spans="1:35" s="67" customFormat="1" ht="15" hidden="1" customHeight="1" x14ac:dyDescent="0.25">
      <c r="A469" s="68">
        <v>444</v>
      </c>
      <c r="B469" s="69">
        <v>77101503</v>
      </c>
      <c r="C469" s="70" t="s">
        <v>1025</v>
      </c>
      <c r="D469" s="71" t="s">
        <v>321</v>
      </c>
      <c r="E469" s="72">
        <v>60</v>
      </c>
      <c r="F469" s="70" t="s">
        <v>164</v>
      </c>
      <c r="G469" s="73" t="s">
        <v>67</v>
      </c>
      <c r="H469" s="74">
        <v>4000000</v>
      </c>
      <c r="I469" s="74">
        <v>4000000</v>
      </c>
      <c r="J469" s="75" t="s">
        <v>68</v>
      </c>
      <c r="K469" s="70" t="s">
        <v>69</v>
      </c>
      <c r="L469" s="76">
        <f t="shared" si="24"/>
        <v>0</v>
      </c>
      <c r="M469" s="79" t="s">
        <v>1026</v>
      </c>
      <c r="N469" s="78" t="s">
        <v>100</v>
      </c>
      <c r="O469" s="78" t="s">
        <v>72</v>
      </c>
      <c r="P469" s="79" t="s">
        <v>69</v>
      </c>
      <c r="Q469" s="70" t="s">
        <v>1017</v>
      </c>
      <c r="R469" s="99" t="s">
        <v>1018</v>
      </c>
      <c r="S469" s="73">
        <v>125201203</v>
      </c>
      <c r="T469" s="99" t="s">
        <v>1019</v>
      </c>
      <c r="U469" s="99" t="s">
        <v>599</v>
      </c>
      <c r="V469" s="100" t="s">
        <v>1020</v>
      </c>
      <c r="W469" s="99">
        <f>+W468</f>
        <v>3204909799</v>
      </c>
      <c r="X469" s="83" t="s">
        <v>77</v>
      </c>
      <c r="Y469" s="70" t="s">
        <v>78</v>
      </c>
      <c r="Z469" s="95">
        <v>45435</v>
      </c>
      <c r="AA469" s="95">
        <v>45448</v>
      </c>
      <c r="AB469" s="95">
        <v>45467</v>
      </c>
      <c r="AC469" s="95">
        <v>45470</v>
      </c>
      <c r="AD469" s="86">
        <f t="shared" si="25"/>
        <v>13</v>
      </c>
      <c r="AE469" s="86">
        <f t="shared" si="25"/>
        <v>19</v>
      </c>
      <c r="AF469" s="86">
        <f t="shared" si="23"/>
        <v>32</v>
      </c>
      <c r="AG469" s="87" t="s">
        <v>69</v>
      </c>
      <c r="AH469" s="88" t="s">
        <v>69</v>
      </c>
      <c r="AI469" s="86" t="str">
        <f>VLOOKUP(Q469,[5]BD!H$6:K$170,4,0)</f>
        <v>13-10-00-025</v>
      </c>
    </row>
    <row r="470" spans="1:35" s="67" customFormat="1" ht="15" hidden="1" customHeight="1" x14ac:dyDescent="0.25">
      <c r="A470" s="68">
        <v>445</v>
      </c>
      <c r="B470" s="69">
        <v>15101500</v>
      </c>
      <c r="C470" s="70" t="s">
        <v>602</v>
      </c>
      <c r="D470" s="71" t="s">
        <v>65</v>
      </c>
      <c r="E470" s="72">
        <v>300</v>
      </c>
      <c r="F470" s="70" t="s">
        <v>164</v>
      </c>
      <c r="G470" s="73" t="s">
        <v>67</v>
      </c>
      <c r="H470" s="74">
        <v>12000000</v>
      </c>
      <c r="I470" s="74">
        <v>12000000</v>
      </c>
      <c r="J470" s="75" t="s">
        <v>68</v>
      </c>
      <c r="K470" s="70" t="s">
        <v>69</v>
      </c>
      <c r="L470" s="76">
        <f t="shared" si="24"/>
        <v>0</v>
      </c>
      <c r="M470" s="79" t="s">
        <v>1027</v>
      </c>
      <c r="N470" s="78" t="s">
        <v>313</v>
      </c>
      <c r="O470" s="78" t="s">
        <v>72</v>
      </c>
      <c r="P470" s="79" t="s">
        <v>69</v>
      </c>
      <c r="Q470" s="70" t="s">
        <v>1028</v>
      </c>
      <c r="R470" s="99" t="s">
        <v>1029</v>
      </c>
      <c r="S470" s="73">
        <v>127201202</v>
      </c>
      <c r="T470" s="99" t="s">
        <v>1030</v>
      </c>
      <c r="U470" s="99" t="s">
        <v>692</v>
      </c>
      <c r="V470" s="100" t="s">
        <v>1031</v>
      </c>
      <c r="W470" s="99" t="s">
        <v>1032</v>
      </c>
      <c r="X470" s="83" t="s">
        <v>77</v>
      </c>
      <c r="Y470" s="70" t="s">
        <v>81</v>
      </c>
      <c r="Z470" s="95">
        <v>45295</v>
      </c>
      <c r="AA470" s="95">
        <v>45302</v>
      </c>
      <c r="AB470" s="95">
        <v>45316</v>
      </c>
      <c r="AC470" s="95">
        <v>45316</v>
      </c>
      <c r="AD470" s="86">
        <f t="shared" si="25"/>
        <v>7</v>
      </c>
      <c r="AE470" s="86">
        <f t="shared" si="25"/>
        <v>14</v>
      </c>
      <c r="AF470" s="86">
        <f t="shared" si="23"/>
        <v>21</v>
      </c>
      <c r="AG470" s="87" t="s">
        <v>69</v>
      </c>
      <c r="AH470" s="88" t="s">
        <v>69</v>
      </c>
      <c r="AI470" s="86" t="str">
        <f>VLOOKUP(Q470,[5]BD!H$6:K$170,4,0)</f>
        <v>13-10-00-027</v>
      </c>
    </row>
    <row r="471" spans="1:35" s="67" customFormat="1" ht="15" hidden="1" customHeight="1" x14ac:dyDescent="0.25">
      <c r="A471" s="68">
        <v>446</v>
      </c>
      <c r="B471" s="69">
        <v>72102100</v>
      </c>
      <c r="C471" s="70" t="s">
        <v>606</v>
      </c>
      <c r="D471" s="71" t="s">
        <v>65</v>
      </c>
      <c r="E471" s="72">
        <v>135</v>
      </c>
      <c r="F471" s="70" t="s">
        <v>164</v>
      </c>
      <c r="G471" s="73" t="s">
        <v>67</v>
      </c>
      <c r="H471" s="74">
        <v>20000000</v>
      </c>
      <c r="I471" s="74">
        <v>20000000</v>
      </c>
      <c r="J471" s="75" t="s">
        <v>68</v>
      </c>
      <c r="K471" s="70" t="s">
        <v>69</v>
      </c>
      <c r="L471" s="76">
        <f t="shared" si="24"/>
        <v>0</v>
      </c>
      <c r="M471" s="79" t="s">
        <v>1033</v>
      </c>
      <c r="N471" s="78" t="s">
        <v>100</v>
      </c>
      <c r="O471" s="78" t="s">
        <v>72</v>
      </c>
      <c r="P471" s="79" t="s">
        <v>69</v>
      </c>
      <c r="Q471" s="70" t="s">
        <v>1028</v>
      </c>
      <c r="R471" s="99" t="s">
        <v>1029</v>
      </c>
      <c r="S471" s="73">
        <v>127201202</v>
      </c>
      <c r="T471" s="99" t="s">
        <v>1030</v>
      </c>
      <c r="U471" s="99" t="s">
        <v>692</v>
      </c>
      <c r="V471" s="100" t="s">
        <v>1031</v>
      </c>
      <c r="W471" s="99" t="s">
        <v>1032</v>
      </c>
      <c r="X471" s="83" t="s">
        <v>77</v>
      </c>
      <c r="Y471" s="70" t="s">
        <v>81</v>
      </c>
      <c r="Z471" s="95">
        <v>45295</v>
      </c>
      <c r="AA471" s="95">
        <v>45302</v>
      </c>
      <c r="AB471" s="95">
        <v>45317</v>
      </c>
      <c r="AC471" s="95">
        <v>45317</v>
      </c>
      <c r="AD471" s="86">
        <f t="shared" si="25"/>
        <v>7</v>
      </c>
      <c r="AE471" s="86">
        <f t="shared" si="25"/>
        <v>15</v>
      </c>
      <c r="AF471" s="86">
        <f t="shared" si="23"/>
        <v>22</v>
      </c>
      <c r="AG471" s="87" t="s">
        <v>69</v>
      </c>
      <c r="AH471" s="88" t="s">
        <v>69</v>
      </c>
      <c r="AI471" s="86" t="str">
        <f>VLOOKUP(Q471,[5]BD!H$6:K$170,4,0)</f>
        <v>13-10-00-027</v>
      </c>
    </row>
    <row r="472" spans="1:35" s="67" customFormat="1" ht="15" hidden="1" customHeight="1" x14ac:dyDescent="0.25">
      <c r="A472" s="68">
        <v>447</v>
      </c>
      <c r="B472" s="69">
        <v>78181500</v>
      </c>
      <c r="C472" s="70" t="s">
        <v>623</v>
      </c>
      <c r="D472" s="71" t="s">
        <v>65</v>
      </c>
      <c r="E472" s="72">
        <v>330</v>
      </c>
      <c r="F472" s="70" t="s">
        <v>164</v>
      </c>
      <c r="G472" s="73" t="s">
        <v>67</v>
      </c>
      <c r="H472" s="74">
        <v>17000000</v>
      </c>
      <c r="I472" s="74">
        <v>17000000</v>
      </c>
      <c r="J472" s="75" t="s">
        <v>68</v>
      </c>
      <c r="K472" s="70" t="s">
        <v>69</v>
      </c>
      <c r="L472" s="76">
        <f t="shared" si="24"/>
        <v>0</v>
      </c>
      <c r="M472" s="79" t="s">
        <v>1034</v>
      </c>
      <c r="N472" s="78" t="s">
        <v>100</v>
      </c>
      <c r="O472" s="78" t="s">
        <v>72</v>
      </c>
      <c r="P472" s="79" t="s">
        <v>69</v>
      </c>
      <c r="Q472" s="70" t="s">
        <v>1028</v>
      </c>
      <c r="R472" s="99" t="s">
        <v>1029</v>
      </c>
      <c r="S472" s="73">
        <v>127201202</v>
      </c>
      <c r="T472" s="99" t="s">
        <v>1030</v>
      </c>
      <c r="U472" s="99" t="s">
        <v>692</v>
      </c>
      <c r="V472" s="100" t="s">
        <v>1031</v>
      </c>
      <c r="W472" s="99" t="s">
        <v>1032</v>
      </c>
      <c r="X472" s="83" t="s">
        <v>77</v>
      </c>
      <c r="Y472" s="70" t="s">
        <v>197</v>
      </c>
      <c r="Z472" s="95">
        <v>45307</v>
      </c>
      <c r="AA472" s="95">
        <v>45313</v>
      </c>
      <c r="AB472" s="95">
        <v>45327</v>
      </c>
      <c r="AC472" s="95">
        <v>45327</v>
      </c>
      <c r="AD472" s="86">
        <f t="shared" si="25"/>
        <v>6</v>
      </c>
      <c r="AE472" s="86">
        <f t="shared" si="25"/>
        <v>14</v>
      </c>
      <c r="AF472" s="86">
        <f t="shared" si="23"/>
        <v>20</v>
      </c>
      <c r="AG472" s="87" t="s">
        <v>69</v>
      </c>
      <c r="AH472" s="88" t="s">
        <v>69</v>
      </c>
      <c r="AI472" s="86" t="str">
        <f>VLOOKUP(Q472,[5]BD!H$6:K$170,4,0)</f>
        <v>13-10-00-027</v>
      </c>
    </row>
    <row r="473" spans="1:35" s="67" customFormat="1" ht="14.25" hidden="1" customHeight="1" x14ac:dyDescent="0.25">
      <c r="A473" s="68">
        <v>448</v>
      </c>
      <c r="B473" s="69">
        <v>39121700</v>
      </c>
      <c r="C473" s="70" t="s">
        <v>558</v>
      </c>
      <c r="D473" s="71" t="s">
        <v>151</v>
      </c>
      <c r="E473" s="72">
        <v>180</v>
      </c>
      <c r="F473" s="70" t="s">
        <v>164</v>
      </c>
      <c r="G473" s="73" t="s">
        <v>67</v>
      </c>
      <c r="H473" s="74">
        <v>22500000</v>
      </c>
      <c r="I473" s="74">
        <v>22500000</v>
      </c>
      <c r="J473" s="75" t="s">
        <v>68</v>
      </c>
      <c r="K473" s="70" t="s">
        <v>69</v>
      </c>
      <c r="L473" s="76">
        <f t="shared" si="24"/>
        <v>0</v>
      </c>
      <c r="M473" s="79" t="s">
        <v>1035</v>
      </c>
      <c r="N473" s="78" t="s">
        <v>313</v>
      </c>
      <c r="O473" s="78" t="s">
        <v>72</v>
      </c>
      <c r="P473" s="79" t="s">
        <v>69</v>
      </c>
      <c r="Q473" s="70" t="s">
        <v>1028</v>
      </c>
      <c r="R473" s="99" t="s">
        <v>1029</v>
      </c>
      <c r="S473" s="73">
        <v>127201202</v>
      </c>
      <c r="T473" s="99" t="s">
        <v>1030</v>
      </c>
      <c r="U473" s="99" t="s">
        <v>692</v>
      </c>
      <c r="V473" s="100" t="s">
        <v>1031</v>
      </c>
      <c r="W473" s="99" t="s">
        <v>1032</v>
      </c>
      <c r="X473" s="83" t="s">
        <v>77</v>
      </c>
      <c r="Y473" s="70" t="s">
        <v>81</v>
      </c>
      <c r="Z473" s="95">
        <v>45327</v>
      </c>
      <c r="AA473" s="95">
        <v>45334</v>
      </c>
      <c r="AB473" s="95">
        <v>45345</v>
      </c>
      <c r="AC473" s="95">
        <v>45345</v>
      </c>
      <c r="AD473" s="86">
        <f t="shared" si="25"/>
        <v>7</v>
      </c>
      <c r="AE473" s="86">
        <f t="shared" si="25"/>
        <v>11</v>
      </c>
      <c r="AF473" s="86">
        <f t="shared" ref="AF473:AF534" si="26">+AD473+AE473</f>
        <v>18</v>
      </c>
      <c r="AG473" s="87" t="s">
        <v>69</v>
      </c>
      <c r="AH473" s="88" t="s">
        <v>69</v>
      </c>
      <c r="AI473" s="86" t="str">
        <f>VLOOKUP(Q473,[5]BD!H$6:K$170,4,0)</f>
        <v>13-10-00-027</v>
      </c>
    </row>
    <row r="474" spans="1:35" s="67" customFormat="1" ht="14.25" hidden="1" customHeight="1" x14ac:dyDescent="0.25">
      <c r="A474" s="68">
        <v>449</v>
      </c>
      <c r="B474" s="69">
        <v>72154022</v>
      </c>
      <c r="C474" s="70" t="s">
        <v>484</v>
      </c>
      <c r="D474" s="71" t="s">
        <v>151</v>
      </c>
      <c r="E474" s="72">
        <v>180</v>
      </c>
      <c r="F474" s="70" t="s">
        <v>164</v>
      </c>
      <c r="G474" s="73" t="s">
        <v>67</v>
      </c>
      <c r="H474" s="74">
        <v>12000000</v>
      </c>
      <c r="I474" s="74">
        <v>12000000</v>
      </c>
      <c r="J474" s="75" t="s">
        <v>68</v>
      </c>
      <c r="K474" s="70" t="s">
        <v>69</v>
      </c>
      <c r="L474" s="76">
        <f t="shared" si="24"/>
        <v>0</v>
      </c>
      <c r="M474" s="79" t="s">
        <v>1036</v>
      </c>
      <c r="N474" s="78" t="s">
        <v>100</v>
      </c>
      <c r="O474" s="78" t="s">
        <v>72</v>
      </c>
      <c r="P474" s="79" t="s">
        <v>69</v>
      </c>
      <c r="Q474" s="70" t="s">
        <v>1028</v>
      </c>
      <c r="R474" s="99" t="s">
        <v>1029</v>
      </c>
      <c r="S474" s="73">
        <v>127201202</v>
      </c>
      <c r="T474" s="99" t="s">
        <v>1030</v>
      </c>
      <c r="U474" s="99" t="s">
        <v>692</v>
      </c>
      <c r="V474" s="100" t="s">
        <v>1031</v>
      </c>
      <c r="W474" s="99" t="s">
        <v>1032</v>
      </c>
      <c r="X474" s="83" t="s">
        <v>77</v>
      </c>
      <c r="Y474" s="70" t="s">
        <v>83</v>
      </c>
      <c r="Z474" s="95">
        <v>45334</v>
      </c>
      <c r="AA474" s="95">
        <v>45341</v>
      </c>
      <c r="AB474" s="95">
        <v>45352</v>
      </c>
      <c r="AC474" s="95">
        <v>45352</v>
      </c>
      <c r="AD474" s="86">
        <f t="shared" si="25"/>
        <v>7</v>
      </c>
      <c r="AE474" s="86">
        <f t="shared" si="25"/>
        <v>11</v>
      </c>
      <c r="AF474" s="86">
        <f t="shared" si="26"/>
        <v>18</v>
      </c>
      <c r="AG474" s="87" t="s">
        <v>69</v>
      </c>
      <c r="AH474" s="88" t="s">
        <v>69</v>
      </c>
      <c r="AI474" s="86" t="str">
        <f>VLOOKUP(Q474,[5]BD!H$6:K$170,4,0)</f>
        <v>13-10-00-027</v>
      </c>
    </row>
    <row r="475" spans="1:35" s="67" customFormat="1" ht="15" hidden="1" customHeight="1" x14ac:dyDescent="0.25">
      <c r="A475" s="68">
        <v>450</v>
      </c>
      <c r="B475" s="69">
        <v>80131500</v>
      </c>
      <c r="C475" s="81" t="s">
        <v>166</v>
      </c>
      <c r="D475" s="71" t="s">
        <v>65</v>
      </c>
      <c r="E475" s="72">
        <v>363</v>
      </c>
      <c r="F475" s="70" t="s">
        <v>66</v>
      </c>
      <c r="G475" s="73" t="s">
        <v>67</v>
      </c>
      <c r="H475" s="74">
        <v>205400000</v>
      </c>
      <c r="I475" s="74">
        <v>205400000</v>
      </c>
      <c r="J475" s="75" t="s">
        <v>68</v>
      </c>
      <c r="K475" s="70" t="s">
        <v>69</v>
      </c>
      <c r="L475" s="76">
        <f t="shared" si="24"/>
        <v>0</v>
      </c>
      <c r="M475" s="79" t="s">
        <v>1037</v>
      </c>
      <c r="N475" s="70" t="s">
        <v>169</v>
      </c>
      <c r="O475" s="78" t="s">
        <v>72</v>
      </c>
      <c r="P475" s="79" t="s">
        <v>69</v>
      </c>
      <c r="Q475" s="70" t="s">
        <v>1038</v>
      </c>
      <c r="R475" s="99" t="s">
        <v>1039</v>
      </c>
      <c r="S475" s="73">
        <v>119201202</v>
      </c>
      <c r="T475" s="99" t="s">
        <v>1040</v>
      </c>
      <c r="U475" s="99" t="s">
        <v>599</v>
      </c>
      <c r="V475" s="100" t="s">
        <v>1041</v>
      </c>
      <c r="W475" s="99" t="s">
        <v>1042</v>
      </c>
      <c r="X475" s="83" t="s">
        <v>77</v>
      </c>
      <c r="Y475" s="70" t="s">
        <v>78</v>
      </c>
      <c r="Z475" s="95">
        <v>45293</v>
      </c>
      <c r="AA475" s="95">
        <v>45293</v>
      </c>
      <c r="AB475" s="95">
        <v>45293</v>
      </c>
      <c r="AC475" s="95">
        <v>45293</v>
      </c>
      <c r="AD475" s="86">
        <f t="shared" si="25"/>
        <v>0</v>
      </c>
      <c r="AE475" s="86">
        <f t="shared" si="25"/>
        <v>0</v>
      </c>
      <c r="AF475" s="86">
        <f t="shared" si="26"/>
        <v>0</v>
      </c>
      <c r="AG475" s="87" t="s">
        <v>69</v>
      </c>
      <c r="AH475" s="88" t="s">
        <v>69</v>
      </c>
      <c r="AI475" s="86" t="str">
        <f>VLOOKUP(Q475,[5]BD!H$6:K$170,4,0)</f>
        <v>13-10-00-019</v>
      </c>
    </row>
    <row r="476" spans="1:35" s="67" customFormat="1" ht="15" hidden="1" customHeight="1" x14ac:dyDescent="0.25">
      <c r="A476" s="68">
        <v>451</v>
      </c>
      <c r="B476" s="69">
        <v>80131500</v>
      </c>
      <c r="C476" s="81" t="s">
        <v>166</v>
      </c>
      <c r="D476" s="71" t="s">
        <v>65</v>
      </c>
      <c r="E476" s="72">
        <v>363</v>
      </c>
      <c r="F476" s="70" t="s">
        <v>66</v>
      </c>
      <c r="G476" s="73" t="s">
        <v>67</v>
      </c>
      <c r="H476" s="74">
        <v>38900000</v>
      </c>
      <c r="I476" s="74">
        <v>38900000</v>
      </c>
      <c r="J476" s="75" t="s">
        <v>68</v>
      </c>
      <c r="K476" s="70" t="s">
        <v>69</v>
      </c>
      <c r="L476" s="76">
        <f t="shared" si="24"/>
        <v>0</v>
      </c>
      <c r="M476" s="79" t="s">
        <v>1043</v>
      </c>
      <c r="N476" s="70" t="s">
        <v>169</v>
      </c>
      <c r="O476" s="78" t="s">
        <v>72</v>
      </c>
      <c r="P476" s="79" t="s">
        <v>69</v>
      </c>
      <c r="Q476" s="70" t="s">
        <v>1038</v>
      </c>
      <c r="R476" s="99" t="s">
        <v>1039</v>
      </c>
      <c r="S476" s="73">
        <v>119201202</v>
      </c>
      <c r="T476" s="99" t="s">
        <v>1040</v>
      </c>
      <c r="U476" s="99" t="s">
        <v>599</v>
      </c>
      <c r="V476" s="100" t="s">
        <v>1041</v>
      </c>
      <c r="W476" s="99" t="s">
        <v>1042</v>
      </c>
      <c r="X476" s="83" t="s">
        <v>77</v>
      </c>
      <c r="Y476" s="70" t="s">
        <v>78</v>
      </c>
      <c r="Z476" s="95">
        <v>45293</v>
      </c>
      <c r="AA476" s="95">
        <v>45293</v>
      </c>
      <c r="AB476" s="95">
        <v>45293</v>
      </c>
      <c r="AC476" s="95">
        <v>45293</v>
      </c>
      <c r="AD476" s="86">
        <f t="shared" si="25"/>
        <v>0</v>
      </c>
      <c r="AE476" s="86">
        <f t="shared" si="25"/>
        <v>0</v>
      </c>
      <c r="AF476" s="86">
        <f t="shared" si="26"/>
        <v>0</v>
      </c>
      <c r="AG476" s="87" t="s">
        <v>69</v>
      </c>
      <c r="AH476" s="88" t="s">
        <v>69</v>
      </c>
      <c r="AI476" s="86" t="str">
        <f>VLOOKUP(Q476,[5]BD!H$6:K$170,4,0)</f>
        <v>13-10-00-019</v>
      </c>
    </row>
    <row r="477" spans="1:35" s="67" customFormat="1" ht="15" hidden="1" customHeight="1" x14ac:dyDescent="0.25">
      <c r="A477" s="68">
        <v>452</v>
      </c>
      <c r="B477" s="69">
        <v>15101500</v>
      </c>
      <c r="C477" s="70" t="s">
        <v>602</v>
      </c>
      <c r="D477" s="71" t="s">
        <v>151</v>
      </c>
      <c r="E477" s="72">
        <v>265</v>
      </c>
      <c r="F477" s="70" t="s">
        <v>164</v>
      </c>
      <c r="G477" s="73" t="s">
        <v>67</v>
      </c>
      <c r="H477" s="74">
        <v>26800000</v>
      </c>
      <c r="I477" s="74">
        <v>26800000</v>
      </c>
      <c r="J477" s="75" t="s">
        <v>68</v>
      </c>
      <c r="K477" s="70" t="s">
        <v>69</v>
      </c>
      <c r="L477" s="76">
        <f t="shared" si="24"/>
        <v>0</v>
      </c>
      <c r="M477" s="79" t="s">
        <v>1044</v>
      </c>
      <c r="N477" s="78" t="s">
        <v>313</v>
      </c>
      <c r="O477" s="78" t="s">
        <v>72</v>
      </c>
      <c r="P477" s="79" t="s">
        <v>69</v>
      </c>
      <c r="Q477" s="70" t="s">
        <v>1038</v>
      </c>
      <c r="R477" s="99" t="s">
        <v>1039</v>
      </c>
      <c r="S477" s="73">
        <v>119201202</v>
      </c>
      <c r="T477" s="99" t="s">
        <v>1045</v>
      </c>
      <c r="U477" s="99" t="s">
        <v>599</v>
      </c>
      <c r="V477" s="100" t="s">
        <v>374</v>
      </c>
      <c r="W477" s="99" t="s">
        <v>1042</v>
      </c>
      <c r="X477" s="83" t="s">
        <v>77</v>
      </c>
      <c r="Y477" s="70" t="s">
        <v>78</v>
      </c>
      <c r="Z477" s="95">
        <v>45307</v>
      </c>
      <c r="AA477" s="95">
        <v>45331</v>
      </c>
      <c r="AB477" s="95">
        <v>45356</v>
      </c>
      <c r="AC477" s="95">
        <v>45357</v>
      </c>
      <c r="AD477" s="86">
        <f t="shared" si="25"/>
        <v>24</v>
      </c>
      <c r="AE477" s="86">
        <f t="shared" si="25"/>
        <v>25</v>
      </c>
      <c r="AF477" s="86">
        <f t="shared" si="26"/>
        <v>49</v>
      </c>
      <c r="AG477" s="87" t="s">
        <v>69</v>
      </c>
      <c r="AH477" s="88" t="s">
        <v>69</v>
      </c>
      <c r="AI477" s="86" t="str">
        <f>VLOOKUP(Q477,[5]BD!H$6:K$170,4,0)</f>
        <v>13-10-00-019</v>
      </c>
    </row>
    <row r="478" spans="1:35" s="67" customFormat="1" ht="15" hidden="1" customHeight="1" x14ac:dyDescent="0.25">
      <c r="A478" s="68">
        <v>453</v>
      </c>
      <c r="B478" s="69">
        <v>80131500</v>
      </c>
      <c r="C478" s="81" t="s">
        <v>166</v>
      </c>
      <c r="D478" s="71" t="s">
        <v>65</v>
      </c>
      <c r="E478" s="72">
        <v>364</v>
      </c>
      <c r="F478" s="70" t="s">
        <v>66</v>
      </c>
      <c r="G478" s="73" t="s">
        <v>67</v>
      </c>
      <c r="H478" s="74">
        <v>119572648.80000001</v>
      </c>
      <c r="I478" s="74">
        <v>119572648.80000001</v>
      </c>
      <c r="J478" s="75" t="s">
        <v>68</v>
      </c>
      <c r="K478" s="70" t="s">
        <v>69</v>
      </c>
      <c r="L478" s="76">
        <f t="shared" si="24"/>
        <v>0</v>
      </c>
      <c r="M478" s="79" t="s">
        <v>1046</v>
      </c>
      <c r="N478" s="70" t="s">
        <v>169</v>
      </c>
      <c r="O478" s="70" t="s">
        <v>72</v>
      </c>
      <c r="P478" s="79" t="s">
        <v>69</v>
      </c>
      <c r="Q478" s="70" t="s">
        <v>1047</v>
      </c>
      <c r="R478" s="151" t="s">
        <v>1048</v>
      </c>
      <c r="S478" s="73">
        <v>123201202</v>
      </c>
      <c r="T478" s="99" t="s">
        <v>1049</v>
      </c>
      <c r="U478" s="99" t="s">
        <v>599</v>
      </c>
      <c r="V478" s="100" t="s">
        <v>1050</v>
      </c>
      <c r="W478" s="99">
        <v>2764406</v>
      </c>
      <c r="X478" s="83" t="s">
        <v>77</v>
      </c>
      <c r="Y478" s="70" t="s">
        <v>78</v>
      </c>
      <c r="Z478" s="95">
        <v>45275</v>
      </c>
      <c r="AA478" s="95">
        <v>45293</v>
      </c>
      <c r="AB478" s="95">
        <v>45293</v>
      </c>
      <c r="AC478" s="95">
        <v>45293</v>
      </c>
      <c r="AD478" s="86">
        <f t="shared" si="25"/>
        <v>18</v>
      </c>
      <c r="AE478" s="86">
        <f t="shared" si="25"/>
        <v>0</v>
      </c>
      <c r="AF478" s="86">
        <f t="shared" si="26"/>
        <v>18</v>
      </c>
      <c r="AG478" s="87" t="s">
        <v>69</v>
      </c>
      <c r="AH478" s="88" t="s">
        <v>69</v>
      </c>
      <c r="AI478" s="86" t="str">
        <f>VLOOKUP(Q478,[5]BD!H$6:K$170,4,0)</f>
        <v>13-10-00-023</v>
      </c>
    </row>
    <row r="479" spans="1:35" s="67" customFormat="1" ht="15" hidden="1" customHeight="1" x14ac:dyDescent="0.25">
      <c r="A479" s="68">
        <v>454</v>
      </c>
      <c r="B479" s="69">
        <v>80131500</v>
      </c>
      <c r="C479" s="81" t="s">
        <v>166</v>
      </c>
      <c r="D479" s="71" t="s">
        <v>65</v>
      </c>
      <c r="E479" s="72">
        <v>364</v>
      </c>
      <c r="F479" s="70" t="s">
        <v>66</v>
      </c>
      <c r="G479" s="73" t="s">
        <v>67</v>
      </c>
      <c r="H479" s="74">
        <v>17831629.200000003</v>
      </c>
      <c r="I479" s="74">
        <v>17831629.200000003</v>
      </c>
      <c r="J479" s="75" t="s">
        <v>68</v>
      </c>
      <c r="K479" s="70" t="s">
        <v>69</v>
      </c>
      <c r="L479" s="76">
        <f t="shared" si="24"/>
        <v>0</v>
      </c>
      <c r="M479" s="79" t="s">
        <v>1051</v>
      </c>
      <c r="N479" s="70" t="s">
        <v>169</v>
      </c>
      <c r="O479" s="70" t="s">
        <v>72</v>
      </c>
      <c r="P479" s="79" t="s">
        <v>69</v>
      </c>
      <c r="Q479" s="70" t="s">
        <v>1047</v>
      </c>
      <c r="R479" s="151" t="s">
        <v>1048</v>
      </c>
      <c r="S479" s="73">
        <v>123201202</v>
      </c>
      <c r="T479" s="99" t="s">
        <v>1049</v>
      </c>
      <c r="U479" s="99" t="s">
        <v>599</v>
      </c>
      <c r="V479" s="100" t="s">
        <v>1050</v>
      </c>
      <c r="W479" s="99">
        <v>2764406</v>
      </c>
      <c r="X479" s="83" t="s">
        <v>77</v>
      </c>
      <c r="Y479" s="70" t="s">
        <v>78</v>
      </c>
      <c r="Z479" s="95">
        <v>45275</v>
      </c>
      <c r="AA479" s="95">
        <v>45293</v>
      </c>
      <c r="AB479" s="95">
        <v>45293</v>
      </c>
      <c r="AC479" s="95">
        <v>45293</v>
      </c>
      <c r="AD479" s="86">
        <f t="shared" si="25"/>
        <v>18</v>
      </c>
      <c r="AE479" s="86">
        <f t="shared" si="25"/>
        <v>0</v>
      </c>
      <c r="AF479" s="86">
        <f t="shared" si="26"/>
        <v>18</v>
      </c>
      <c r="AG479" s="87" t="s">
        <v>69</v>
      </c>
      <c r="AH479" s="88" t="s">
        <v>69</v>
      </c>
      <c r="AI479" s="86" t="str">
        <f>VLOOKUP(Q479,[5]BD!H$6:K$170,4,0)</f>
        <v>13-10-00-023</v>
      </c>
    </row>
    <row r="480" spans="1:35" s="67" customFormat="1" ht="15" hidden="1" customHeight="1" x14ac:dyDescent="0.25">
      <c r="A480" s="68">
        <v>455</v>
      </c>
      <c r="B480" s="69">
        <v>78181500</v>
      </c>
      <c r="C480" s="70" t="s">
        <v>623</v>
      </c>
      <c r="D480" s="71" t="s">
        <v>151</v>
      </c>
      <c r="E480" s="72">
        <v>330</v>
      </c>
      <c r="F480" s="70" t="s">
        <v>164</v>
      </c>
      <c r="G480" s="73" t="s">
        <v>67</v>
      </c>
      <c r="H480" s="74">
        <v>43322000</v>
      </c>
      <c r="I480" s="74">
        <v>43322000</v>
      </c>
      <c r="J480" s="75" t="s">
        <v>68</v>
      </c>
      <c r="K480" s="70" t="s">
        <v>69</v>
      </c>
      <c r="L480" s="76">
        <f t="shared" si="24"/>
        <v>0</v>
      </c>
      <c r="M480" s="79" t="s">
        <v>1052</v>
      </c>
      <c r="N480" s="78" t="s">
        <v>100</v>
      </c>
      <c r="O480" s="70" t="s">
        <v>72</v>
      </c>
      <c r="P480" s="79" t="s">
        <v>69</v>
      </c>
      <c r="Q480" s="70" t="s">
        <v>1047</v>
      </c>
      <c r="R480" s="99" t="s">
        <v>1048</v>
      </c>
      <c r="S480" s="73">
        <v>123201202</v>
      </c>
      <c r="T480" s="99" t="s">
        <v>1049</v>
      </c>
      <c r="U480" s="99" t="s">
        <v>599</v>
      </c>
      <c r="V480" s="100" t="s">
        <v>1050</v>
      </c>
      <c r="W480" s="99">
        <v>2764406</v>
      </c>
      <c r="X480" s="83" t="s">
        <v>77</v>
      </c>
      <c r="Y480" s="70" t="s">
        <v>81</v>
      </c>
      <c r="Z480" s="95">
        <v>45324</v>
      </c>
      <c r="AA480" s="95">
        <v>45334</v>
      </c>
      <c r="AB480" s="95">
        <v>45348</v>
      </c>
      <c r="AC480" s="95">
        <v>45355</v>
      </c>
      <c r="AD480" s="86">
        <f t="shared" si="25"/>
        <v>10</v>
      </c>
      <c r="AE480" s="86">
        <f t="shared" si="25"/>
        <v>14</v>
      </c>
      <c r="AF480" s="86">
        <f t="shared" si="26"/>
        <v>24</v>
      </c>
      <c r="AG480" s="87" t="s">
        <v>69</v>
      </c>
      <c r="AH480" s="88" t="s">
        <v>69</v>
      </c>
      <c r="AI480" s="86" t="str">
        <f>VLOOKUP(Q480,[5]BD!H$6:K$170,4,0)</f>
        <v>13-10-00-023</v>
      </c>
    </row>
    <row r="481" spans="1:35" s="67" customFormat="1" ht="15" hidden="1" customHeight="1" x14ac:dyDescent="0.25">
      <c r="A481" s="68">
        <v>456</v>
      </c>
      <c r="B481" s="69">
        <v>15101500</v>
      </c>
      <c r="C481" s="70" t="s">
        <v>602</v>
      </c>
      <c r="D481" s="71" t="s">
        <v>65</v>
      </c>
      <c r="E481" s="72">
        <v>334</v>
      </c>
      <c r="F481" s="70" t="s">
        <v>164</v>
      </c>
      <c r="G481" s="73" t="s">
        <v>67</v>
      </c>
      <c r="H481" s="74">
        <v>10000000</v>
      </c>
      <c r="I481" s="74">
        <v>10000000</v>
      </c>
      <c r="J481" s="75" t="s">
        <v>68</v>
      </c>
      <c r="K481" s="70" t="s">
        <v>69</v>
      </c>
      <c r="L481" s="76">
        <f t="shared" si="24"/>
        <v>0</v>
      </c>
      <c r="M481" s="79" t="s">
        <v>1053</v>
      </c>
      <c r="N481" s="78" t="s">
        <v>313</v>
      </c>
      <c r="O481" s="70" t="s">
        <v>72</v>
      </c>
      <c r="P481" s="79" t="s">
        <v>69</v>
      </c>
      <c r="Q481" s="70" t="s">
        <v>1047</v>
      </c>
      <c r="R481" s="99" t="s">
        <v>1048</v>
      </c>
      <c r="S481" s="73">
        <v>123201202</v>
      </c>
      <c r="T481" s="99" t="s">
        <v>1049</v>
      </c>
      <c r="U481" s="99" t="s">
        <v>599</v>
      </c>
      <c r="V481" s="100" t="s">
        <v>1050</v>
      </c>
      <c r="W481" s="99">
        <v>2764406</v>
      </c>
      <c r="X481" s="83" t="s">
        <v>77</v>
      </c>
      <c r="Y481" s="70" t="s">
        <v>283</v>
      </c>
      <c r="Z481" s="95">
        <v>45303</v>
      </c>
      <c r="AA481" s="95">
        <v>45320</v>
      </c>
      <c r="AB481" s="95">
        <v>45341</v>
      </c>
      <c r="AC481" s="95">
        <v>45351</v>
      </c>
      <c r="AD481" s="86">
        <f t="shared" si="25"/>
        <v>17</v>
      </c>
      <c r="AE481" s="86">
        <f t="shared" si="25"/>
        <v>21</v>
      </c>
      <c r="AF481" s="86">
        <f t="shared" si="26"/>
        <v>38</v>
      </c>
      <c r="AG481" s="87" t="s">
        <v>69</v>
      </c>
      <c r="AH481" s="88" t="s">
        <v>69</v>
      </c>
      <c r="AI481" s="86" t="str">
        <f>VLOOKUP(Q481,[5]BD!H$6:K$170,4,0)</f>
        <v>13-10-00-023</v>
      </c>
    </row>
    <row r="482" spans="1:35" s="67" customFormat="1" ht="15" hidden="1" customHeight="1" x14ac:dyDescent="0.25">
      <c r="A482" s="68">
        <v>457</v>
      </c>
      <c r="B482" s="69">
        <v>72101507</v>
      </c>
      <c r="C482" s="70" t="s">
        <v>504</v>
      </c>
      <c r="D482" s="71" t="s">
        <v>151</v>
      </c>
      <c r="E482" s="72">
        <v>330</v>
      </c>
      <c r="F482" s="70" t="s">
        <v>164</v>
      </c>
      <c r="G482" s="73" t="s">
        <v>67</v>
      </c>
      <c r="H482" s="74">
        <v>2500000</v>
      </c>
      <c r="I482" s="74">
        <v>2500000</v>
      </c>
      <c r="J482" s="75" t="s">
        <v>68</v>
      </c>
      <c r="K482" s="70" t="s">
        <v>69</v>
      </c>
      <c r="L482" s="76">
        <f t="shared" si="24"/>
        <v>0</v>
      </c>
      <c r="M482" s="79" t="s">
        <v>1054</v>
      </c>
      <c r="N482" s="78" t="s">
        <v>100</v>
      </c>
      <c r="O482" s="70" t="s">
        <v>72</v>
      </c>
      <c r="P482" s="79" t="s">
        <v>69</v>
      </c>
      <c r="Q482" s="70" t="s">
        <v>1047</v>
      </c>
      <c r="R482" s="99" t="s">
        <v>1048</v>
      </c>
      <c r="S482" s="73">
        <v>123201202</v>
      </c>
      <c r="T482" s="99" t="s">
        <v>1049</v>
      </c>
      <c r="U482" s="99" t="s">
        <v>599</v>
      </c>
      <c r="V482" s="100" t="s">
        <v>1050</v>
      </c>
      <c r="W482" s="99">
        <v>2764406</v>
      </c>
      <c r="X482" s="83" t="s">
        <v>77</v>
      </c>
      <c r="Y482" s="70" t="s">
        <v>78</v>
      </c>
      <c r="Z482" s="95">
        <v>45322</v>
      </c>
      <c r="AA482" s="95">
        <v>45327</v>
      </c>
      <c r="AB482" s="95">
        <v>45345</v>
      </c>
      <c r="AC482" s="95">
        <v>45351</v>
      </c>
      <c r="AD482" s="86">
        <f t="shared" si="25"/>
        <v>5</v>
      </c>
      <c r="AE482" s="86">
        <f t="shared" si="25"/>
        <v>18</v>
      </c>
      <c r="AF482" s="86">
        <f t="shared" si="26"/>
        <v>23</v>
      </c>
      <c r="AG482" s="87" t="s">
        <v>69</v>
      </c>
      <c r="AH482" s="88" t="s">
        <v>69</v>
      </c>
      <c r="AI482" s="86" t="str">
        <f>VLOOKUP(Q482,[5]BD!H$6:K$170,4,0)</f>
        <v>13-10-00-023</v>
      </c>
    </row>
    <row r="483" spans="1:35" s="67" customFormat="1" ht="15" hidden="1" customHeight="1" x14ac:dyDescent="0.25">
      <c r="A483" s="68">
        <v>458</v>
      </c>
      <c r="B483" s="69">
        <v>80131500</v>
      </c>
      <c r="C483" s="81" t="s">
        <v>166</v>
      </c>
      <c r="D483" s="71" t="s">
        <v>65</v>
      </c>
      <c r="E483" s="72">
        <v>270</v>
      </c>
      <c r="F483" s="70" t="s">
        <v>66</v>
      </c>
      <c r="G483" s="73" t="s">
        <v>67</v>
      </c>
      <c r="H483" s="74">
        <v>1098988604</v>
      </c>
      <c r="I483" s="74">
        <v>1098988604</v>
      </c>
      <c r="J483" s="75" t="s">
        <v>68</v>
      </c>
      <c r="K483" s="70" t="s">
        <v>69</v>
      </c>
      <c r="L483" s="76">
        <f t="shared" si="24"/>
        <v>0</v>
      </c>
      <c r="M483" s="79" t="s">
        <v>1055</v>
      </c>
      <c r="N483" s="70" t="s">
        <v>169</v>
      </c>
      <c r="O483" s="70" t="s">
        <v>72</v>
      </c>
      <c r="P483" s="79" t="s">
        <v>69</v>
      </c>
      <c r="Q483" s="70" t="s">
        <v>1047</v>
      </c>
      <c r="R483" s="151" t="s">
        <v>1048</v>
      </c>
      <c r="S483" s="73">
        <v>123201202</v>
      </c>
      <c r="T483" s="99" t="s">
        <v>1049</v>
      </c>
      <c r="U483" s="99" t="s">
        <v>599</v>
      </c>
      <c r="V483" s="100" t="s">
        <v>1050</v>
      </c>
      <c r="W483" s="99">
        <v>2764406</v>
      </c>
      <c r="X483" s="83" t="s">
        <v>77</v>
      </c>
      <c r="Y483" s="70" t="s">
        <v>78</v>
      </c>
      <c r="Z483" s="95">
        <v>45275</v>
      </c>
      <c r="AA483" s="95">
        <v>45293</v>
      </c>
      <c r="AB483" s="95">
        <v>45351</v>
      </c>
      <c r="AC483" s="95">
        <v>45352</v>
      </c>
      <c r="AD483" s="86">
        <f t="shared" si="25"/>
        <v>18</v>
      </c>
      <c r="AE483" s="86">
        <f t="shared" si="25"/>
        <v>58</v>
      </c>
      <c r="AF483" s="86">
        <f t="shared" si="26"/>
        <v>76</v>
      </c>
      <c r="AG483" s="87" t="s">
        <v>69</v>
      </c>
      <c r="AH483" s="88" t="s">
        <v>69</v>
      </c>
      <c r="AI483" s="86" t="str">
        <f>VLOOKUP(Q483,[5]BD!H$6:K$170,4,0)</f>
        <v>13-10-00-023</v>
      </c>
    </row>
    <row r="484" spans="1:35" s="67" customFormat="1" ht="15" hidden="1" customHeight="1" x14ac:dyDescent="0.25">
      <c r="A484" s="68">
        <v>459</v>
      </c>
      <c r="B484" s="69">
        <v>15101500</v>
      </c>
      <c r="C484" s="70" t="s">
        <v>602</v>
      </c>
      <c r="D484" s="71" t="s">
        <v>151</v>
      </c>
      <c r="E484" s="72">
        <v>330</v>
      </c>
      <c r="F484" s="70" t="s">
        <v>164</v>
      </c>
      <c r="G484" s="73" t="s">
        <v>67</v>
      </c>
      <c r="H484" s="74">
        <v>2500000</v>
      </c>
      <c r="I484" s="74">
        <v>2500000</v>
      </c>
      <c r="J484" s="75" t="s">
        <v>68</v>
      </c>
      <c r="K484" s="70" t="s">
        <v>69</v>
      </c>
      <c r="L484" s="76">
        <f t="shared" si="24"/>
        <v>0</v>
      </c>
      <c r="M484" s="79" t="s">
        <v>1056</v>
      </c>
      <c r="N484" s="78" t="s">
        <v>313</v>
      </c>
      <c r="O484" s="70" t="s">
        <v>72</v>
      </c>
      <c r="P484" s="79" t="s">
        <v>69</v>
      </c>
      <c r="Q484" s="70" t="s">
        <v>1057</v>
      </c>
      <c r="R484" s="99" t="s">
        <v>1058</v>
      </c>
      <c r="S484" s="73">
        <v>126201202</v>
      </c>
      <c r="T484" s="99" t="s">
        <v>1059</v>
      </c>
      <c r="U484" s="99" t="s">
        <v>521</v>
      </c>
      <c r="V484" s="100" t="s">
        <v>1060</v>
      </c>
      <c r="W484" s="99">
        <v>6087756254</v>
      </c>
      <c r="X484" s="83" t="s">
        <v>77</v>
      </c>
      <c r="Y484" s="70" t="s">
        <v>81</v>
      </c>
      <c r="Z484" s="95">
        <v>45322</v>
      </c>
      <c r="AA484" s="95">
        <v>45334</v>
      </c>
      <c r="AB484" s="95">
        <v>45352</v>
      </c>
      <c r="AC484" s="95">
        <v>45356</v>
      </c>
      <c r="AD484" s="86">
        <f t="shared" si="25"/>
        <v>12</v>
      </c>
      <c r="AE484" s="86">
        <f t="shared" si="25"/>
        <v>18</v>
      </c>
      <c r="AF484" s="86">
        <f t="shared" si="26"/>
        <v>30</v>
      </c>
      <c r="AG484" s="87" t="s">
        <v>69</v>
      </c>
      <c r="AH484" s="88" t="s">
        <v>69</v>
      </c>
      <c r="AI484" s="86" t="str">
        <f>VLOOKUP(Q484,[5]BD!H$6:K$170,4,0)</f>
        <v>13-10-00-026</v>
      </c>
    </row>
    <row r="485" spans="1:35" s="67" customFormat="1" ht="15" hidden="1" customHeight="1" x14ac:dyDescent="0.25">
      <c r="A485" s="68">
        <v>460</v>
      </c>
      <c r="B485" s="69">
        <v>72102100</v>
      </c>
      <c r="C485" s="70" t="s">
        <v>606</v>
      </c>
      <c r="D485" s="71" t="s">
        <v>151</v>
      </c>
      <c r="E485" s="72">
        <v>330</v>
      </c>
      <c r="F485" s="70" t="s">
        <v>164</v>
      </c>
      <c r="G485" s="73" t="s">
        <v>67</v>
      </c>
      <c r="H485" s="74">
        <v>5200000</v>
      </c>
      <c r="I485" s="74">
        <v>5200000</v>
      </c>
      <c r="J485" s="75" t="s">
        <v>68</v>
      </c>
      <c r="K485" s="70" t="s">
        <v>69</v>
      </c>
      <c r="L485" s="76">
        <f t="shared" si="24"/>
        <v>0</v>
      </c>
      <c r="M485" s="79" t="s">
        <v>1061</v>
      </c>
      <c r="N485" s="78" t="s">
        <v>100</v>
      </c>
      <c r="O485" s="70" t="s">
        <v>72</v>
      </c>
      <c r="P485" s="79" t="s">
        <v>69</v>
      </c>
      <c r="Q485" s="70" t="s">
        <v>1057</v>
      </c>
      <c r="R485" s="99" t="s">
        <v>1058</v>
      </c>
      <c r="S485" s="73">
        <v>126201202</v>
      </c>
      <c r="T485" s="99" t="s">
        <v>1059</v>
      </c>
      <c r="U485" s="99" t="s">
        <v>521</v>
      </c>
      <c r="V485" s="100" t="s">
        <v>1060</v>
      </c>
      <c r="W485" s="99">
        <v>6087756254</v>
      </c>
      <c r="X485" s="83" t="s">
        <v>77</v>
      </c>
      <c r="Y485" s="70" t="s">
        <v>81</v>
      </c>
      <c r="Z485" s="95">
        <v>45322</v>
      </c>
      <c r="AA485" s="95">
        <v>45334</v>
      </c>
      <c r="AB485" s="95">
        <v>45352</v>
      </c>
      <c r="AC485" s="95">
        <v>45356</v>
      </c>
      <c r="AD485" s="86">
        <f t="shared" si="25"/>
        <v>12</v>
      </c>
      <c r="AE485" s="86">
        <f t="shared" si="25"/>
        <v>18</v>
      </c>
      <c r="AF485" s="86">
        <f t="shared" si="26"/>
        <v>30</v>
      </c>
      <c r="AG485" s="87" t="s">
        <v>69</v>
      </c>
      <c r="AH485" s="88" t="s">
        <v>69</v>
      </c>
      <c r="AI485" s="86" t="str">
        <f>VLOOKUP(Q485,[5]BD!H$6:K$170,4,0)</f>
        <v>13-10-00-026</v>
      </c>
    </row>
    <row r="486" spans="1:35" s="67" customFormat="1" ht="15" hidden="1" customHeight="1" x14ac:dyDescent="0.25">
      <c r="A486" s="68">
        <v>461</v>
      </c>
      <c r="B486" s="69">
        <v>39121700</v>
      </c>
      <c r="C486" s="70" t="s">
        <v>558</v>
      </c>
      <c r="D486" s="71" t="s">
        <v>156</v>
      </c>
      <c r="E486" s="72">
        <v>270</v>
      </c>
      <c r="F486" s="70" t="s">
        <v>164</v>
      </c>
      <c r="G486" s="73" t="s">
        <v>67</v>
      </c>
      <c r="H486" s="74">
        <v>5000000</v>
      </c>
      <c r="I486" s="74">
        <v>5000000</v>
      </c>
      <c r="J486" s="75" t="s">
        <v>68</v>
      </c>
      <c r="K486" s="70" t="s">
        <v>69</v>
      </c>
      <c r="L486" s="76">
        <f t="shared" si="24"/>
        <v>0</v>
      </c>
      <c r="M486" s="79" t="s">
        <v>1062</v>
      </c>
      <c r="N486" s="78" t="s">
        <v>313</v>
      </c>
      <c r="O486" s="70" t="s">
        <v>72</v>
      </c>
      <c r="P486" s="79" t="s">
        <v>69</v>
      </c>
      <c r="Q486" s="70" t="s">
        <v>1057</v>
      </c>
      <c r="R486" s="99" t="s">
        <v>1063</v>
      </c>
      <c r="S486" s="73">
        <v>126201202</v>
      </c>
      <c r="T486" s="99" t="s">
        <v>1059</v>
      </c>
      <c r="U486" s="99" t="s">
        <v>521</v>
      </c>
      <c r="V486" s="100" t="s">
        <v>1060</v>
      </c>
      <c r="W486" s="99">
        <v>6087756254</v>
      </c>
      <c r="X486" s="83" t="s">
        <v>77</v>
      </c>
      <c r="Y486" s="70" t="s">
        <v>83</v>
      </c>
      <c r="Z486" s="95">
        <v>45364</v>
      </c>
      <c r="AA486" s="95">
        <v>45373</v>
      </c>
      <c r="AB486" s="95">
        <v>45404</v>
      </c>
      <c r="AC486" s="95">
        <v>45406</v>
      </c>
      <c r="AD486" s="86">
        <f t="shared" si="25"/>
        <v>9</v>
      </c>
      <c r="AE486" s="86">
        <f t="shared" si="25"/>
        <v>31</v>
      </c>
      <c r="AF486" s="86">
        <f t="shared" si="26"/>
        <v>40</v>
      </c>
      <c r="AG486" s="87" t="s">
        <v>69</v>
      </c>
      <c r="AH486" s="88" t="s">
        <v>69</v>
      </c>
      <c r="AI486" s="86" t="str">
        <f>VLOOKUP(Q486,[5]BD!H$6:K$170,4,0)</f>
        <v>13-10-00-026</v>
      </c>
    </row>
    <row r="487" spans="1:35" s="67" customFormat="1" ht="15" hidden="1" customHeight="1" x14ac:dyDescent="0.25">
      <c r="A487" s="68">
        <v>462</v>
      </c>
      <c r="B487" s="69">
        <v>78181500</v>
      </c>
      <c r="C487" s="70" t="s">
        <v>623</v>
      </c>
      <c r="D487" s="71" t="s">
        <v>156</v>
      </c>
      <c r="E487" s="72">
        <v>240</v>
      </c>
      <c r="F487" s="70" t="s">
        <v>164</v>
      </c>
      <c r="G487" s="73" t="s">
        <v>67</v>
      </c>
      <c r="H487" s="74">
        <v>6000000</v>
      </c>
      <c r="I487" s="74">
        <v>6000000</v>
      </c>
      <c r="J487" s="75" t="s">
        <v>68</v>
      </c>
      <c r="K487" s="70" t="s">
        <v>69</v>
      </c>
      <c r="L487" s="76">
        <f t="shared" si="24"/>
        <v>0</v>
      </c>
      <c r="M487" s="79" t="s">
        <v>1064</v>
      </c>
      <c r="N487" s="78" t="s">
        <v>100</v>
      </c>
      <c r="O487" s="70" t="s">
        <v>72</v>
      </c>
      <c r="P487" s="79" t="s">
        <v>69</v>
      </c>
      <c r="Q487" s="70" t="s">
        <v>1057</v>
      </c>
      <c r="R487" s="99" t="s">
        <v>1063</v>
      </c>
      <c r="S487" s="73">
        <v>126201202</v>
      </c>
      <c r="T487" s="99" t="s">
        <v>1059</v>
      </c>
      <c r="U487" s="99" t="s">
        <v>521</v>
      </c>
      <c r="V487" s="100" t="s">
        <v>1060</v>
      </c>
      <c r="W487" s="99">
        <v>6087756254</v>
      </c>
      <c r="X487" s="83" t="s">
        <v>77</v>
      </c>
      <c r="Y487" s="70" t="s">
        <v>83</v>
      </c>
      <c r="Z487" s="95">
        <v>45364</v>
      </c>
      <c r="AA487" s="95">
        <v>45373</v>
      </c>
      <c r="AB487" s="95">
        <v>45404</v>
      </c>
      <c r="AC487" s="95">
        <v>45406</v>
      </c>
      <c r="AD487" s="86">
        <f t="shared" si="25"/>
        <v>9</v>
      </c>
      <c r="AE487" s="86">
        <f t="shared" si="25"/>
        <v>31</v>
      </c>
      <c r="AF487" s="86">
        <f t="shared" si="26"/>
        <v>40</v>
      </c>
      <c r="AG487" s="87" t="s">
        <v>69</v>
      </c>
      <c r="AH487" s="88" t="s">
        <v>69</v>
      </c>
      <c r="AI487" s="86" t="str">
        <f>VLOOKUP(Q487,[5]BD!H$6:K$170,4,0)</f>
        <v>13-10-00-026</v>
      </c>
    </row>
    <row r="488" spans="1:35" s="67" customFormat="1" ht="15" hidden="1" customHeight="1" x14ac:dyDescent="0.25">
      <c r="A488" s="68">
        <v>463</v>
      </c>
      <c r="B488" s="69">
        <v>81101500</v>
      </c>
      <c r="C488" s="70" t="s">
        <v>1065</v>
      </c>
      <c r="D488" s="71" t="s">
        <v>241</v>
      </c>
      <c r="E488" s="72">
        <v>120</v>
      </c>
      <c r="F488" s="70" t="s">
        <v>164</v>
      </c>
      <c r="G488" s="73" t="s">
        <v>67</v>
      </c>
      <c r="H488" s="74">
        <v>35000000</v>
      </c>
      <c r="I488" s="74">
        <v>35000000</v>
      </c>
      <c r="J488" s="75" t="s">
        <v>68</v>
      </c>
      <c r="K488" s="70" t="s">
        <v>69</v>
      </c>
      <c r="L488" s="76">
        <f t="shared" si="24"/>
        <v>0</v>
      </c>
      <c r="M488" s="79" t="s">
        <v>1066</v>
      </c>
      <c r="N488" s="78" t="s">
        <v>100</v>
      </c>
      <c r="O488" s="70" t="s">
        <v>72</v>
      </c>
      <c r="P488" s="79" t="s">
        <v>69</v>
      </c>
      <c r="Q488" s="70" t="s">
        <v>1057</v>
      </c>
      <c r="R488" s="99" t="s">
        <v>1063</v>
      </c>
      <c r="S488" s="73">
        <v>126201202</v>
      </c>
      <c r="T488" s="99" t="s">
        <v>1059</v>
      </c>
      <c r="U488" s="99" t="s">
        <v>521</v>
      </c>
      <c r="V488" s="100" t="s">
        <v>1060</v>
      </c>
      <c r="W488" s="99">
        <v>6087756254</v>
      </c>
      <c r="X488" s="83" t="s">
        <v>77</v>
      </c>
      <c r="Y488" s="70" t="s">
        <v>283</v>
      </c>
      <c r="Z488" s="95">
        <v>45428</v>
      </c>
      <c r="AA488" s="95">
        <v>45439</v>
      </c>
      <c r="AB488" s="95">
        <v>45464</v>
      </c>
      <c r="AC488" s="95">
        <v>45468</v>
      </c>
      <c r="AD488" s="86">
        <f t="shared" si="25"/>
        <v>11</v>
      </c>
      <c r="AE488" s="86">
        <f t="shared" si="25"/>
        <v>25</v>
      </c>
      <c r="AF488" s="86">
        <f t="shared" si="26"/>
        <v>36</v>
      </c>
      <c r="AG488" s="87" t="s">
        <v>69</v>
      </c>
      <c r="AH488" s="88" t="s">
        <v>69</v>
      </c>
      <c r="AI488" s="86" t="str">
        <f>VLOOKUP(Q488,[5]BD!H$6:K$170,4,0)</f>
        <v>13-10-00-026</v>
      </c>
    </row>
    <row r="489" spans="1:35" s="67" customFormat="1" ht="15" hidden="1" customHeight="1" x14ac:dyDescent="0.25">
      <c r="A489" s="68">
        <v>464</v>
      </c>
      <c r="B489" s="69">
        <v>80131500</v>
      </c>
      <c r="C489" s="81" t="s">
        <v>166</v>
      </c>
      <c r="D489" s="71" t="s">
        <v>65</v>
      </c>
      <c r="E489" s="72">
        <v>365</v>
      </c>
      <c r="F489" s="70" t="s">
        <v>164</v>
      </c>
      <c r="G489" s="73" t="s">
        <v>67</v>
      </c>
      <c r="H489" s="74">
        <v>3800000</v>
      </c>
      <c r="I489" s="74">
        <v>3800000</v>
      </c>
      <c r="J489" s="75" t="s">
        <v>68</v>
      </c>
      <c r="K489" s="70" t="s">
        <v>69</v>
      </c>
      <c r="L489" s="76">
        <f t="shared" si="24"/>
        <v>0</v>
      </c>
      <c r="M489" s="79" t="s">
        <v>1067</v>
      </c>
      <c r="N489" s="70" t="s">
        <v>169</v>
      </c>
      <c r="O489" s="70" t="s">
        <v>72</v>
      </c>
      <c r="P489" s="79" t="s">
        <v>69</v>
      </c>
      <c r="Q489" s="70" t="s">
        <v>1068</v>
      </c>
      <c r="R489" s="99" t="s">
        <v>1069</v>
      </c>
      <c r="S489" s="73">
        <v>121201257</v>
      </c>
      <c r="T489" s="99" t="s">
        <v>1070</v>
      </c>
      <c r="U489" s="99" t="s">
        <v>599</v>
      </c>
      <c r="V489" s="100" t="s">
        <v>1071</v>
      </c>
      <c r="W489" s="99">
        <v>6022359699</v>
      </c>
      <c r="X489" s="83" t="s">
        <v>77</v>
      </c>
      <c r="Y489" s="70" t="s">
        <v>78</v>
      </c>
      <c r="Z489" s="95">
        <v>45293</v>
      </c>
      <c r="AA489" s="95">
        <v>45293</v>
      </c>
      <c r="AB489" s="95">
        <v>45293</v>
      </c>
      <c r="AC489" s="95">
        <v>45293</v>
      </c>
      <c r="AD489" s="86">
        <f t="shared" si="25"/>
        <v>0</v>
      </c>
      <c r="AE489" s="86">
        <f t="shared" si="25"/>
        <v>0</v>
      </c>
      <c r="AF489" s="86">
        <f t="shared" si="26"/>
        <v>0</v>
      </c>
      <c r="AG489" s="87" t="s">
        <v>69</v>
      </c>
      <c r="AH489" s="88" t="s">
        <v>69</v>
      </c>
      <c r="AI489" s="86" t="str">
        <f>VLOOKUP(Q489,[5]BD!H$6:K$170,4,0)</f>
        <v>13-10-00-021</v>
      </c>
    </row>
    <row r="490" spans="1:35" s="67" customFormat="1" ht="15" hidden="1" customHeight="1" x14ac:dyDescent="0.25">
      <c r="A490" s="68">
        <v>465</v>
      </c>
      <c r="B490" s="69">
        <v>15101500</v>
      </c>
      <c r="C490" s="70" t="s">
        <v>602</v>
      </c>
      <c r="D490" s="71" t="s">
        <v>65</v>
      </c>
      <c r="E490" s="72">
        <v>335</v>
      </c>
      <c r="F490" s="70" t="s">
        <v>164</v>
      </c>
      <c r="G490" s="73" t="s">
        <v>67</v>
      </c>
      <c r="H490" s="74">
        <v>7000000</v>
      </c>
      <c r="I490" s="74">
        <v>7000000</v>
      </c>
      <c r="J490" s="75" t="s">
        <v>68</v>
      </c>
      <c r="K490" s="70" t="s">
        <v>69</v>
      </c>
      <c r="L490" s="76">
        <f t="shared" si="24"/>
        <v>0</v>
      </c>
      <c r="M490" s="79" t="s">
        <v>1072</v>
      </c>
      <c r="N490" s="78" t="s">
        <v>154</v>
      </c>
      <c r="O490" s="70" t="s">
        <v>72</v>
      </c>
      <c r="P490" s="79" t="s">
        <v>69</v>
      </c>
      <c r="Q490" s="70" t="s">
        <v>1068</v>
      </c>
      <c r="R490" s="99" t="s">
        <v>1069</v>
      </c>
      <c r="S490" s="73">
        <v>121201257</v>
      </c>
      <c r="T490" s="99" t="s">
        <v>1070</v>
      </c>
      <c r="U490" s="99" t="s">
        <v>599</v>
      </c>
      <c r="V490" s="100" t="s">
        <v>1071</v>
      </c>
      <c r="W490" s="99">
        <v>6022359699</v>
      </c>
      <c r="X490" s="83" t="s">
        <v>77</v>
      </c>
      <c r="Y490" s="70" t="s">
        <v>78</v>
      </c>
      <c r="Z490" s="95">
        <v>45296</v>
      </c>
      <c r="AA490" s="95">
        <v>45296</v>
      </c>
      <c r="AB490" s="95">
        <v>45313</v>
      </c>
      <c r="AC490" s="95">
        <v>45315</v>
      </c>
      <c r="AD490" s="86">
        <f t="shared" si="25"/>
        <v>0</v>
      </c>
      <c r="AE490" s="86">
        <f t="shared" si="25"/>
        <v>17</v>
      </c>
      <c r="AF490" s="86">
        <f t="shared" si="26"/>
        <v>17</v>
      </c>
      <c r="AG490" s="87" t="s">
        <v>69</v>
      </c>
      <c r="AH490" s="88" t="s">
        <v>69</v>
      </c>
      <c r="AI490" s="86" t="str">
        <f>VLOOKUP(Q490,[5]BD!H$6:K$170,4,0)</f>
        <v>13-10-00-021</v>
      </c>
    </row>
    <row r="491" spans="1:35" s="67" customFormat="1" ht="15" hidden="1" customHeight="1" x14ac:dyDescent="0.25">
      <c r="A491" s="68">
        <v>466</v>
      </c>
      <c r="B491" s="69">
        <v>72102100</v>
      </c>
      <c r="C491" s="70" t="s">
        <v>606</v>
      </c>
      <c r="D491" s="71" t="s">
        <v>65</v>
      </c>
      <c r="E491" s="72">
        <v>365</v>
      </c>
      <c r="F491" s="70" t="s">
        <v>164</v>
      </c>
      <c r="G491" s="73" t="s">
        <v>67</v>
      </c>
      <c r="H491" s="74">
        <v>2400000</v>
      </c>
      <c r="I491" s="74">
        <v>2400000</v>
      </c>
      <c r="J491" s="75" t="s">
        <v>68</v>
      </c>
      <c r="K491" s="70" t="s">
        <v>69</v>
      </c>
      <c r="L491" s="76">
        <f t="shared" si="24"/>
        <v>0</v>
      </c>
      <c r="M491" s="79" t="s">
        <v>1073</v>
      </c>
      <c r="N491" s="78" t="s">
        <v>100</v>
      </c>
      <c r="O491" s="70" t="s">
        <v>72</v>
      </c>
      <c r="P491" s="79" t="s">
        <v>69</v>
      </c>
      <c r="Q491" s="70" t="s">
        <v>1068</v>
      </c>
      <c r="R491" s="99" t="s">
        <v>1069</v>
      </c>
      <c r="S491" s="73">
        <v>121201257</v>
      </c>
      <c r="T491" s="99" t="s">
        <v>1070</v>
      </c>
      <c r="U491" s="99" t="s">
        <v>599</v>
      </c>
      <c r="V491" s="100" t="s">
        <v>1071</v>
      </c>
      <c r="W491" s="99">
        <v>6022359699</v>
      </c>
      <c r="X491" s="83" t="s">
        <v>77</v>
      </c>
      <c r="Y491" s="70" t="s">
        <v>78</v>
      </c>
      <c r="Z491" s="95">
        <v>45296</v>
      </c>
      <c r="AA491" s="95">
        <v>45296</v>
      </c>
      <c r="AB491" s="95">
        <v>45313</v>
      </c>
      <c r="AC491" s="95">
        <v>45315</v>
      </c>
      <c r="AD491" s="86">
        <f t="shared" si="25"/>
        <v>0</v>
      </c>
      <c r="AE491" s="86">
        <f t="shared" si="25"/>
        <v>17</v>
      </c>
      <c r="AF491" s="86">
        <f t="shared" si="26"/>
        <v>17</v>
      </c>
      <c r="AG491" s="87" t="s">
        <v>69</v>
      </c>
      <c r="AH491" s="88" t="s">
        <v>69</v>
      </c>
      <c r="AI491" s="86" t="str">
        <f>VLOOKUP(Q491,[5]BD!H$6:K$170,4,0)</f>
        <v>13-10-00-021</v>
      </c>
    </row>
    <row r="492" spans="1:35" s="67" customFormat="1" ht="15" hidden="1" customHeight="1" x14ac:dyDescent="0.25">
      <c r="A492" s="68">
        <v>467</v>
      </c>
      <c r="B492" s="69">
        <v>78181500</v>
      </c>
      <c r="C492" s="70" t="s">
        <v>623</v>
      </c>
      <c r="D492" s="71" t="s">
        <v>151</v>
      </c>
      <c r="E492" s="72">
        <v>300</v>
      </c>
      <c r="F492" s="70" t="s">
        <v>164</v>
      </c>
      <c r="G492" s="73" t="s">
        <v>67</v>
      </c>
      <c r="H492" s="74">
        <v>11000000</v>
      </c>
      <c r="I492" s="74">
        <v>11000000</v>
      </c>
      <c r="J492" s="75" t="s">
        <v>68</v>
      </c>
      <c r="K492" s="70" t="s">
        <v>69</v>
      </c>
      <c r="L492" s="76">
        <f t="shared" si="24"/>
        <v>0</v>
      </c>
      <c r="M492" s="79" t="s">
        <v>1074</v>
      </c>
      <c r="N492" s="78" t="s">
        <v>100</v>
      </c>
      <c r="O492" s="70" t="s">
        <v>72</v>
      </c>
      <c r="P492" s="79" t="s">
        <v>69</v>
      </c>
      <c r="Q492" s="70" t="s">
        <v>1068</v>
      </c>
      <c r="R492" s="99" t="s">
        <v>1069</v>
      </c>
      <c r="S492" s="73">
        <v>121201257</v>
      </c>
      <c r="T492" s="99" t="s">
        <v>1070</v>
      </c>
      <c r="U492" s="99" t="s">
        <v>599</v>
      </c>
      <c r="V492" s="100" t="s">
        <v>1071</v>
      </c>
      <c r="W492" s="99">
        <v>6022359699</v>
      </c>
      <c r="X492" s="83" t="s">
        <v>77</v>
      </c>
      <c r="Y492" s="70" t="s">
        <v>81</v>
      </c>
      <c r="Z492" s="95">
        <v>45329</v>
      </c>
      <c r="AA492" s="95">
        <v>45334</v>
      </c>
      <c r="AB492" s="95">
        <v>45348</v>
      </c>
      <c r="AC492" s="95">
        <v>45350</v>
      </c>
      <c r="AD492" s="86">
        <f t="shared" si="25"/>
        <v>5</v>
      </c>
      <c r="AE492" s="86">
        <f t="shared" si="25"/>
        <v>14</v>
      </c>
      <c r="AF492" s="86">
        <f t="shared" si="26"/>
        <v>19</v>
      </c>
      <c r="AG492" s="87" t="s">
        <v>69</v>
      </c>
      <c r="AH492" s="88" t="s">
        <v>69</v>
      </c>
      <c r="AI492" s="86" t="str">
        <f>VLOOKUP(Q492,[5]BD!H$6:K$170,4,0)</f>
        <v>13-10-00-021</v>
      </c>
    </row>
    <row r="493" spans="1:35" s="67" customFormat="1" ht="15" hidden="1" customHeight="1" x14ac:dyDescent="0.25">
      <c r="A493" s="68">
        <v>468</v>
      </c>
      <c r="B493" s="69">
        <v>43211701</v>
      </c>
      <c r="C493" s="70" t="s">
        <v>1075</v>
      </c>
      <c r="D493" s="71" t="s">
        <v>151</v>
      </c>
      <c r="E493" s="72">
        <v>30</v>
      </c>
      <c r="F493" s="70" t="s">
        <v>164</v>
      </c>
      <c r="G493" s="73" t="s">
        <v>67</v>
      </c>
      <c r="H493" s="74">
        <v>600000</v>
      </c>
      <c r="I493" s="74">
        <v>600000</v>
      </c>
      <c r="J493" s="75" t="s">
        <v>68</v>
      </c>
      <c r="K493" s="70" t="s">
        <v>69</v>
      </c>
      <c r="L493" s="76">
        <f t="shared" si="24"/>
        <v>0</v>
      </c>
      <c r="M493" s="79" t="s">
        <v>1076</v>
      </c>
      <c r="N493" s="78" t="s">
        <v>154</v>
      </c>
      <c r="O493" s="70" t="s">
        <v>72</v>
      </c>
      <c r="P493" s="79" t="s">
        <v>69</v>
      </c>
      <c r="Q493" s="70" t="s">
        <v>1068</v>
      </c>
      <c r="R493" s="99" t="s">
        <v>1069</v>
      </c>
      <c r="S493" s="73">
        <v>121201257</v>
      </c>
      <c r="T493" s="99" t="s">
        <v>1070</v>
      </c>
      <c r="U493" s="99" t="s">
        <v>599</v>
      </c>
      <c r="V493" s="100" t="s">
        <v>1071</v>
      </c>
      <c r="W493" s="99">
        <v>6022359699</v>
      </c>
      <c r="X493" s="83" t="s">
        <v>77</v>
      </c>
      <c r="Y493" s="70" t="s">
        <v>81</v>
      </c>
      <c r="Z493" s="95">
        <v>45330</v>
      </c>
      <c r="AA493" s="95">
        <v>45335</v>
      </c>
      <c r="AB493" s="95">
        <v>45349</v>
      </c>
      <c r="AC493" s="95">
        <v>45351</v>
      </c>
      <c r="AD493" s="86">
        <f t="shared" si="25"/>
        <v>5</v>
      </c>
      <c r="AE493" s="86">
        <f t="shared" si="25"/>
        <v>14</v>
      </c>
      <c r="AF493" s="86">
        <f t="shared" si="26"/>
        <v>19</v>
      </c>
      <c r="AG493" s="87" t="s">
        <v>69</v>
      </c>
      <c r="AH493" s="88" t="s">
        <v>69</v>
      </c>
      <c r="AI493" s="86" t="str">
        <f>VLOOKUP(Q493,[5]BD!H$6:K$170,4,0)</f>
        <v>13-10-00-021</v>
      </c>
    </row>
    <row r="494" spans="1:35" s="67" customFormat="1" ht="15" hidden="1" customHeight="1" x14ac:dyDescent="0.25">
      <c r="A494" s="68">
        <v>469</v>
      </c>
      <c r="B494" s="69">
        <v>15101500</v>
      </c>
      <c r="C494" s="70" t="s">
        <v>602</v>
      </c>
      <c r="D494" s="71" t="s">
        <v>65</v>
      </c>
      <c r="E494" s="72">
        <v>333</v>
      </c>
      <c r="F494" s="70" t="s">
        <v>164</v>
      </c>
      <c r="G494" s="73" t="s">
        <v>67</v>
      </c>
      <c r="H494" s="74">
        <v>12000000</v>
      </c>
      <c r="I494" s="74">
        <v>12000000</v>
      </c>
      <c r="J494" s="75" t="s">
        <v>68</v>
      </c>
      <c r="K494" s="70" t="s">
        <v>69</v>
      </c>
      <c r="L494" s="76">
        <f t="shared" si="24"/>
        <v>0</v>
      </c>
      <c r="M494" s="79" t="s">
        <v>1077</v>
      </c>
      <c r="N494" s="78" t="s">
        <v>313</v>
      </c>
      <c r="O494" s="70" t="s">
        <v>72</v>
      </c>
      <c r="P494" s="79" t="s">
        <v>69</v>
      </c>
      <c r="Q494" s="70" t="s">
        <v>1078</v>
      </c>
      <c r="R494" s="99" t="s">
        <v>1079</v>
      </c>
      <c r="S494" s="73">
        <v>140201202</v>
      </c>
      <c r="T494" s="99" t="s">
        <v>1080</v>
      </c>
      <c r="U494" s="99" t="s">
        <v>599</v>
      </c>
      <c r="V494" s="100" t="s">
        <v>1081</v>
      </c>
      <c r="W494" s="99">
        <v>3203503992</v>
      </c>
      <c r="X494" s="83" t="s">
        <v>77</v>
      </c>
      <c r="Y494" s="70" t="s">
        <v>83</v>
      </c>
      <c r="Z494" s="95">
        <v>45296</v>
      </c>
      <c r="AA494" s="95">
        <v>45308</v>
      </c>
      <c r="AB494" s="95">
        <v>45322</v>
      </c>
      <c r="AC494" s="95">
        <v>45324</v>
      </c>
      <c r="AD494" s="86">
        <f t="shared" si="25"/>
        <v>12</v>
      </c>
      <c r="AE494" s="86">
        <f t="shared" si="25"/>
        <v>14</v>
      </c>
      <c r="AF494" s="86">
        <f t="shared" si="26"/>
        <v>26</v>
      </c>
      <c r="AG494" s="87" t="s">
        <v>69</v>
      </c>
      <c r="AH494" s="88" t="s">
        <v>69</v>
      </c>
      <c r="AI494" s="86" t="str">
        <f>VLOOKUP(Q494,[5]BD!H$6:K$170,4,0)</f>
        <v>13-10-00-040</v>
      </c>
    </row>
    <row r="495" spans="1:35" s="67" customFormat="1" ht="15" hidden="1" customHeight="1" x14ac:dyDescent="0.25">
      <c r="A495" s="68">
        <v>470</v>
      </c>
      <c r="B495" s="69">
        <v>78181500</v>
      </c>
      <c r="C495" s="70" t="s">
        <v>623</v>
      </c>
      <c r="D495" s="71" t="s">
        <v>151</v>
      </c>
      <c r="E495" s="72">
        <v>306</v>
      </c>
      <c r="F495" s="70" t="s">
        <v>164</v>
      </c>
      <c r="G495" s="73" t="s">
        <v>67</v>
      </c>
      <c r="H495" s="74">
        <v>15000000</v>
      </c>
      <c r="I495" s="74">
        <v>15000000</v>
      </c>
      <c r="J495" s="75" t="s">
        <v>68</v>
      </c>
      <c r="K495" s="70" t="s">
        <v>69</v>
      </c>
      <c r="L495" s="76">
        <f t="shared" si="24"/>
        <v>0</v>
      </c>
      <c r="M495" s="79" t="s">
        <v>1082</v>
      </c>
      <c r="N495" s="78" t="s">
        <v>100</v>
      </c>
      <c r="O495" s="70" t="s">
        <v>72</v>
      </c>
      <c r="P495" s="79" t="s">
        <v>69</v>
      </c>
      <c r="Q495" s="70" t="s">
        <v>1078</v>
      </c>
      <c r="R495" s="99" t="s">
        <v>1079</v>
      </c>
      <c r="S495" s="73">
        <v>140201202</v>
      </c>
      <c r="T495" s="99" t="s">
        <v>1080</v>
      </c>
      <c r="U495" s="99" t="s">
        <v>599</v>
      </c>
      <c r="V495" s="100" t="s">
        <v>1081</v>
      </c>
      <c r="W495" s="99">
        <v>3203503992</v>
      </c>
      <c r="X495" s="83" t="s">
        <v>77</v>
      </c>
      <c r="Y495" s="70" t="s">
        <v>81</v>
      </c>
      <c r="Z495" s="95">
        <v>45329</v>
      </c>
      <c r="AA495" s="95">
        <v>45336</v>
      </c>
      <c r="AB495" s="95">
        <v>45350</v>
      </c>
      <c r="AC495" s="95">
        <v>45352</v>
      </c>
      <c r="AD495" s="86">
        <f t="shared" si="25"/>
        <v>7</v>
      </c>
      <c r="AE495" s="86">
        <f t="shared" si="25"/>
        <v>14</v>
      </c>
      <c r="AF495" s="86">
        <f t="shared" si="26"/>
        <v>21</v>
      </c>
      <c r="AG495" s="87" t="s">
        <v>69</v>
      </c>
      <c r="AH495" s="88" t="s">
        <v>69</v>
      </c>
      <c r="AI495" s="86" t="str">
        <f>VLOOKUP(Q495,[5]BD!H$6:K$170,4,0)</f>
        <v>13-10-00-040</v>
      </c>
    </row>
    <row r="496" spans="1:35" s="67" customFormat="1" ht="15" hidden="1" customHeight="1" x14ac:dyDescent="0.25">
      <c r="A496" s="68">
        <v>471</v>
      </c>
      <c r="B496" s="69">
        <v>39121700</v>
      </c>
      <c r="C496" s="70" t="s">
        <v>558</v>
      </c>
      <c r="D496" s="71" t="s">
        <v>321</v>
      </c>
      <c r="E496" s="72">
        <v>15</v>
      </c>
      <c r="F496" s="70" t="s">
        <v>164</v>
      </c>
      <c r="G496" s="73" t="s">
        <v>67</v>
      </c>
      <c r="H496" s="74">
        <v>4000000</v>
      </c>
      <c r="I496" s="74">
        <v>4000000</v>
      </c>
      <c r="J496" s="75" t="s">
        <v>68</v>
      </c>
      <c r="K496" s="70" t="s">
        <v>69</v>
      </c>
      <c r="L496" s="76">
        <f t="shared" si="24"/>
        <v>0</v>
      </c>
      <c r="M496" s="79" t="s">
        <v>1083</v>
      </c>
      <c r="N496" s="78" t="s">
        <v>313</v>
      </c>
      <c r="O496" s="70" t="s">
        <v>72</v>
      </c>
      <c r="P496" s="79" t="s">
        <v>69</v>
      </c>
      <c r="Q496" s="70" t="s">
        <v>1078</v>
      </c>
      <c r="R496" s="99" t="s">
        <v>1079</v>
      </c>
      <c r="S496" s="73">
        <v>140201202</v>
      </c>
      <c r="T496" s="99" t="s">
        <v>1080</v>
      </c>
      <c r="U496" s="99" t="s">
        <v>599</v>
      </c>
      <c r="V496" s="100" t="s">
        <v>1081</v>
      </c>
      <c r="W496" s="99">
        <v>3203503992</v>
      </c>
      <c r="X496" s="83" t="s">
        <v>77</v>
      </c>
      <c r="Y496" s="70" t="s">
        <v>81</v>
      </c>
      <c r="Z496" s="95">
        <v>45449</v>
      </c>
      <c r="AA496" s="95">
        <v>45456</v>
      </c>
      <c r="AB496" s="95">
        <v>45470</v>
      </c>
      <c r="AC496" s="95">
        <v>45475</v>
      </c>
      <c r="AD496" s="86">
        <f t="shared" si="25"/>
        <v>7</v>
      </c>
      <c r="AE496" s="86">
        <f t="shared" si="25"/>
        <v>14</v>
      </c>
      <c r="AF496" s="86">
        <f t="shared" si="26"/>
        <v>21</v>
      </c>
      <c r="AG496" s="87" t="s">
        <v>69</v>
      </c>
      <c r="AH496" s="88" t="s">
        <v>69</v>
      </c>
      <c r="AI496" s="86" t="str">
        <f>VLOOKUP(Q496,[5]BD!H$6:K$170,4,0)</f>
        <v>13-10-00-040</v>
      </c>
    </row>
    <row r="497" spans="1:35" s="67" customFormat="1" ht="15" hidden="1" customHeight="1" x14ac:dyDescent="0.25">
      <c r="A497" s="68">
        <v>472</v>
      </c>
      <c r="B497" s="69">
        <v>49121503</v>
      </c>
      <c r="C497" s="70" t="s">
        <v>1084</v>
      </c>
      <c r="D497" s="71" t="s">
        <v>167</v>
      </c>
      <c r="E497" s="72">
        <v>15</v>
      </c>
      <c r="F497" s="70" t="s">
        <v>164</v>
      </c>
      <c r="G497" s="73" t="s">
        <v>67</v>
      </c>
      <c r="H497" s="74">
        <v>12000000</v>
      </c>
      <c r="I497" s="74">
        <v>12000000</v>
      </c>
      <c r="J497" s="75" t="s">
        <v>68</v>
      </c>
      <c r="K497" s="70" t="s">
        <v>69</v>
      </c>
      <c r="L497" s="76">
        <f t="shared" si="24"/>
        <v>0</v>
      </c>
      <c r="M497" s="79" t="s">
        <v>1085</v>
      </c>
      <c r="N497" s="78" t="s">
        <v>154</v>
      </c>
      <c r="O497" s="70" t="s">
        <v>72</v>
      </c>
      <c r="P497" s="79" t="s">
        <v>69</v>
      </c>
      <c r="Q497" s="70" t="s">
        <v>1078</v>
      </c>
      <c r="R497" s="99" t="s">
        <v>1079</v>
      </c>
      <c r="S497" s="73">
        <v>140201202</v>
      </c>
      <c r="T497" s="99" t="s">
        <v>1080</v>
      </c>
      <c r="U497" s="99" t="s">
        <v>599</v>
      </c>
      <c r="V497" s="100" t="s">
        <v>1081</v>
      </c>
      <c r="W497" s="99">
        <v>3203503992</v>
      </c>
      <c r="X497" s="83" t="s">
        <v>77</v>
      </c>
      <c r="Y497" s="70" t="s">
        <v>81</v>
      </c>
      <c r="Z497" s="95">
        <v>45383</v>
      </c>
      <c r="AA497" s="95">
        <v>45390</v>
      </c>
      <c r="AB497" s="95">
        <v>45404</v>
      </c>
      <c r="AC497" s="95">
        <v>45407</v>
      </c>
      <c r="AD497" s="86">
        <f t="shared" si="25"/>
        <v>7</v>
      </c>
      <c r="AE497" s="86">
        <f t="shared" si="25"/>
        <v>14</v>
      </c>
      <c r="AF497" s="86">
        <f t="shared" si="26"/>
        <v>21</v>
      </c>
      <c r="AG497" s="87" t="s">
        <v>69</v>
      </c>
      <c r="AH497" s="88" t="s">
        <v>69</v>
      </c>
      <c r="AI497" s="86" t="str">
        <f>VLOOKUP(Q497,[5]BD!H$6:K$170,4,0)</f>
        <v>13-10-00-040</v>
      </c>
    </row>
    <row r="498" spans="1:35" s="67" customFormat="1" ht="15" hidden="1" customHeight="1" x14ac:dyDescent="0.25">
      <c r="A498" s="68">
        <v>473</v>
      </c>
      <c r="B498" s="69">
        <v>15101500</v>
      </c>
      <c r="C498" s="70" t="s">
        <v>602</v>
      </c>
      <c r="D498" s="71" t="s">
        <v>65</v>
      </c>
      <c r="E498" s="72">
        <v>300</v>
      </c>
      <c r="F498" s="70" t="s">
        <v>164</v>
      </c>
      <c r="G498" s="73" t="s">
        <v>67</v>
      </c>
      <c r="H498" s="74">
        <v>8000000</v>
      </c>
      <c r="I498" s="74">
        <v>8000000</v>
      </c>
      <c r="J498" s="75" t="s">
        <v>68</v>
      </c>
      <c r="K498" s="70" t="s">
        <v>69</v>
      </c>
      <c r="L498" s="76">
        <f t="shared" si="24"/>
        <v>0</v>
      </c>
      <c r="M498" s="79" t="s">
        <v>1086</v>
      </c>
      <c r="N498" s="78" t="s">
        <v>313</v>
      </c>
      <c r="O498" s="70" t="s">
        <v>72</v>
      </c>
      <c r="P498" s="79" t="s">
        <v>69</v>
      </c>
      <c r="Q498" s="70" t="s">
        <v>1087</v>
      </c>
      <c r="R498" s="99" t="s">
        <v>1088</v>
      </c>
      <c r="S498" s="73">
        <v>120201202</v>
      </c>
      <c r="T498" s="99" t="s">
        <v>1089</v>
      </c>
      <c r="U498" s="99" t="s">
        <v>521</v>
      </c>
      <c r="V498" s="100" t="s">
        <v>1090</v>
      </c>
      <c r="W498" s="99">
        <v>7460050</v>
      </c>
      <c r="X498" s="83" t="s">
        <v>77</v>
      </c>
      <c r="Y498" s="70" t="s">
        <v>83</v>
      </c>
      <c r="Z498" s="95">
        <v>45300</v>
      </c>
      <c r="AA498" s="95">
        <v>45306</v>
      </c>
      <c r="AB498" s="95">
        <v>45322</v>
      </c>
      <c r="AC498" s="95">
        <v>45322</v>
      </c>
      <c r="AD498" s="86">
        <f t="shared" si="25"/>
        <v>6</v>
      </c>
      <c r="AE498" s="86">
        <f t="shared" si="25"/>
        <v>16</v>
      </c>
      <c r="AF498" s="86">
        <f t="shared" si="26"/>
        <v>22</v>
      </c>
      <c r="AG498" s="87" t="s">
        <v>69</v>
      </c>
      <c r="AH498" s="88" t="s">
        <v>69</v>
      </c>
      <c r="AI498" s="86" t="str">
        <f>VLOOKUP(Q498,[5]BD!H$6:K$170,4,0)</f>
        <v>13-10-00-020</v>
      </c>
    </row>
    <row r="499" spans="1:35" s="67" customFormat="1" ht="15" hidden="1" customHeight="1" x14ac:dyDescent="0.25">
      <c r="A499" s="68">
        <v>474</v>
      </c>
      <c r="B499" s="69">
        <v>78181500</v>
      </c>
      <c r="C499" s="70" t="s">
        <v>623</v>
      </c>
      <c r="D499" s="71" t="s">
        <v>65</v>
      </c>
      <c r="E499" s="72">
        <v>290</v>
      </c>
      <c r="F499" s="70" t="s">
        <v>164</v>
      </c>
      <c r="G499" s="73" t="s">
        <v>67</v>
      </c>
      <c r="H499" s="74">
        <v>10000000</v>
      </c>
      <c r="I499" s="74">
        <v>10000000</v>
      </c>
      <c r="J499" s="75" t="s">
        <v>68</v>
      </c>
      <c r="K499" s="70" t="s">
        <v>69</v>
      </c>
      <c r="L499" s="76">
        <f t="shared" si="24"/>
        <v>0</v>
      </c>
      <c r="M499" s="79" t="s">
        <v>1091</v>
      </c>
      <c r="N499" s="78" t="s">
        <v>100</v>
      </c>
      <c r="O499" s="70" t="s">
        <v>72</v>
      </c>
      <c r="P499" s="79" t="s">
        <v>69</v>
      </c>
      <c r="Q499" s="70" t="s">
        <v>1087</v>
      </c>
      <c r="R499" s="99" t="s">
        <v>1088</v>
      </c>
      <c r="S499" s="73">
        <v>120201202</v>
      </c>
      <c r="T499" s="99" t="s">
        <v>1089</v>
      </c>
      <c r="U499" s="99" t="s">
        <v>521</v>
      </c>
      <c r="V499" s="100" t="s">
        <v>1090</v>
      </c>
      <c r="W499" s="99">
        <v>7460050</v>
      </c>
      <c r="X499" s="83" t="s">
        <v>77</v>
      </c>
      <c r="Y499" s="70" t="s">
        <v>197</v>
      </c>
      <c r="Z499" s="95">
        <v>45300</v>
      </c>
      <c r="AA499" s="95">
        <v>45313</v>
      </c>
      <c r="AB499" s="95">
        <v>45327</v>
      </c>
      <c r="AC499" s="95">
        <v>45327</v>
      </c>
      <c r="AD499" s="86">
        <f t="shared" si="25"/>
        <v>13</v>
      </c>
      <c r="AE499" s="86">
        <f t="shared" si="25"/>
        <v>14</v>
      </c>
      <c r="AF499" s="86">
        <f t="shared" si="26"/>
        <v>27</v>
      </c>
      <c r="AG499" s="87" t="s">
        <v>69</v>
      </c>
      <c r="AH499" s="88" t="s">
        <v>69</v>
      </c>
      <c r="AI499" s="86" t="str">
        <f>VLOOKUP(Q499,[5]BD!H$6:K$170,4,0)</f>
        <v>13-10-00-020</v>
      </c>
    </row>
    <row r="500" spans="1:35" s="67" customFormat="1" ht="15" hidden="1" customHeight="1" x14ac:dyDescent="0.25">
      <c r="A500" s="68">
        <v>475</v>
      </c>
      <c r="B500" s="69" t="s">
        <v>1092</v>
      </c>
      <c r="C500" s="148" t="s">
        <v>695</v>
      </c>
      <c r="D500" s="71" t="s">
        <v>65</v>
      </c>
      <c r="E500" s="72">
        <v>290</v>
      </c>
      <c r="F500" s="70" t="s">
        <v>164</v>
      </c>
      <c r="G500" s="73" t="s">
        <v>67</v>
      </c>
      <c r="H500" s="74">
        <v>10000000</v>
      </c>
      <c r="I500" s="74">
        <v>10000000</v>
      </c>
      <c r="J500" s="75" t="s">
        <v>68</v>
      </c>
      <c r="K500" s="70" t="s">
        <v>69</v>
      </c>
      <c r="L500" s="76">
        <f t="shared" si="24"/>
        <v>0</v>
      </c>
      <c r="M500" s="79" t="s">
        <v>1093</v>
      </c>
      <c r="N500" s="78" t="s">
        <v>100</v>
      </c>
      <c r="O500" s="70" t="s">
        <v>72</v>
      </c>
      <c r="P500" s="79" t="s">
        <v>69</v>
      </c>
      <c r="Q500" s="70" t="s">
        <v>1087</v>
      </c>
      <c r="R500" s="99" t="s">
        <v>1088</v>
      </c>
      <c r="S500" s="73">
        <v>120201202</v>
      </c>
      <c r="T500" s="99" t="s">
        <v>1089</v>
      </c>
      <c r="U500" s="99" t="s">
        <v>521</v>
      </c>
      <c r="V500" s="100" t="s">
        <v>1090</v>
      </c>
      <c r="W500" s="99">
        <v>7460050</v>
      </c>
      <c r="X500" s="83" t="s">
        <v>77</v>
      </c>
      <c r="Y500" s="70" t="s">
        <v>197</v>
      </c>
      <c r="Z500" s="95">
        <v>45306</v>
      </c>
      <c r="AA500" s="95">
        <v>45313</v>
      </c>
      <c r="AB500" s="95">
        <v>45327</v>
      </c>
      <c r="AC500" s="95">
        <v>45327</v>
      </c>
      <c r="AD500" s="86">
        <f t="shared" si="25"/>
        <v>7</v>
      </c>
      <c r="AE500" s="86">
        <f t="shared" si="25"/>
        <v>14</v>
      </c>
      <c r="AF500" s="86">
        <f t="shared" si="26"/>
        <v>21</v>
      </c>
      <c r="AG500" s="87" t="s">
        <v>69</v>
      </c>
      <c r="AH500" s="88" t="s">
        <v>69</v>
      </c>
      <c r="AI500" s="86" t="str">
        <f>VLOOKUP(Q500,[5]BD!H$6:K$170,4,0)</f>
        <v>13-10-00-020</v>
      </c>
    </row>
    <row r="501" spans="1:35" s="67" customFormat="1" ht="15" hidden="1" customHeight="1" x14ac:dyDescent="0.25">
      <c r="A501" s="68">
        <v>476</v>
      </c>
      <c r="B501" s="69">
        <v>78181500</v>
      </c>
      <c r="C501" s="70" t="s">
        <v>623</v>
      </c>
      <c r="D501" s="71" t="s">
        <v>151</v>
      </c>
      <c r="E501" s="72">
        <v>330</v>
      </c>
      <c r="F501" s="70" t="s">
        <v>164</v>
      </c>
      <c r="G501" s="73" t="s">
        <v>67</v>
      </c>
      <c r="H501" s="74">
        <v>25000000</v>
      </c>
      <c r="I501" s="74">
        <v>25000000</v>
      </c>
      <c r="J501" s="75" t="s">
        <v>68</v>
      </c>
      <c r="K501" s="70" t="s">
        <v>69</v>
      </c>
      <c r="L501" s="76">
        <f t="shared" si="24"/>
        <v>0</v>
      </c>
      <c r="M501" s="79" t="s">
        <v>1094</v>
      </c>
      <c r="N501" s="78" t="s">
        <v>100</v>
      </c>
      <c r="O501" s="70" t="s">
        <v>72</v>
      </c>
      <c r="P501" s="79" t="s">
        <v>69</v>
      </c>
      <c r="Q501" s="70" t="s">
        <v>1095</v>
      </c>
      <c r="R501" s="99" t="s">
        <v>1096</v>
      </c>
      <c r="S501" s="73">
        <v>141201235</v>
      </c>
      <c r="T501" s="99" t="s">
        <v>1097</v>
      </c>
      <c r="U501" s="99" t="s">
        <v>599</v>
      </c>
      <c r="V501" s="100" t="s">
        <v>1098</v>
      </c>
      <c r="W501" s="78">
        <v>6079800</v>
      </c>
      <c r="X501" s="83" t="s">
        <v>77</v>
      </c>
      <c r="Y501" s="70" t="s">
        <v>83</v>
      </c>
      <c r="Z501" s="95">
        <v>45327</v>
      </c>
      <c r="AA501" s="95">
        <v>45345</v>
      </c>
      <c r="AB501" s="95">
        <v>45355</v>
      </c>
      <c r="AC501" s="95">
        <v>45355</v>
      </c>
      <c r="AD501" s="86">
        <f t="shared" si="25"/>
        <v>18</v>
      </c>
      <c r="AE501" s="86">
        <f t="shared" si="25"/>
        <v>10</v>
      </c>
      <c r="AF501" s="86">
        <f t="shared" si="26"/>
        <v>28</v>
      </c>
      <c r="AG501" s="87" t="s">
        <v>69</v>
      </c>
      <c r="AH501" s="88" t="s">
        <v>69</v>
      </c>
      <c r="AI501" s="86" t="str">
        <f>VLOOKUP(Q501,[5]BD!H$6:K$170,4,0)</f>
        <v>13-10-00-041</v>
      </c>
    </row>
    <row r="502" spans="1:35" s="67" customFormat="1" ht="15" hidden="1" customHeight="1" x14ac:dyDescent="0.25">
      <c r="A502" s="68">
        <v>477</v>
      </c>
      <c r="B502" s="69">
        <v>39121700</v>
      </c>
      <c r="C502" s="70" t="s">
        <v>558</v>
      </c>
      <c r="D502" s="71" t="s">
        <v>156</v>
      </c>
      <c r="E502" s="72">
        <v>300</v>
      </c>
      <c r="F502" s="70" t="s">
        <v>164</v>
      </c>
      <c r="G502" s="73" t="s">
        <v>67</v>
      </c>
      <c r="H502" s="74">
        <v>4000000</v>
      </c>
      <c r="I502" s="74">
        <v>4000000</v>
      </c>
      <c r="J502" s="75" t="s">
        <v>68</v>
      </c>
      <c r="K502" s="70" t="s">
        <v>69</v>
      </c>
      <c r="L502" s="76">
        <f t="shared" si="24"/>
        <v>0</v>
      </c>
      <c r="M502" s="79" t="s">
        <v>1099</v>
      </c>
      <c r="N502" s="78" t="s">
        <v>313</v>
      </c>
      <c r="O502" s="70" t="s">
        <v>72</v>
      </c>
      <c r="P502" s="79" t="s">
        <v>69</v>
      </c>
      <c r="Q502" s="70" t="s">
        <v>1095</v>
      </c>
      <c r="R502" s="99" t="s">
        <v>1096</v>
      </c>
      <c r="S502" s="73">
        <v>141201235</v>
      </c>
      <c r="T502" s="99" t="s">
        <v>1097</v>
      </c>
      <c r="U502" s="99" t="s">
        <v>599</v>
      </c>
      <c r="V502" s="100" t="s">
        <v>1098</v>
      </c>
      <c r="W502" s="78">
        <v>6079800</v>
      </c>
      <c r="X502" s="83" t="s">
        <v>77</v>
      </c>
      <c r="Y502" s="70" t="s">
        <v>81</v>
      </c>
      <c r="Z502" s="95">
        <v>45356</v>
      </c>
      <c r="AA502" s="95">
        <v>45366</v>
      </c>
      <c r="AB502" s="95">
        <v>45379</v>
      </c>
      <c r="AC502" s="95">
        <v>45379</v>
      </c>
      <c r="AD502" s="86">
        <f t="shared" si="25"/>
        <v>10</v>
      </c>
      <c r="AE502" s="86">
        <f t="shared" si="25"/>
        <v>13</v>
      </c>
      <c r="AF502" s="86">
        <f t="shared" si="26"/>
        <v>23</v>
      </c>
      <c r="AG502" s="87" t="s">
        <v>69</v>
      </c>
      <c r="AH502" s="88" t="s">
        <v>69</v>
      </c>
      <c r="AI502" s="86" t="str">
        <f>VLOOKUP(Q502,[5]BD!H$6:K$170,4,0)</f>
        <v>13-10-00-041</v>
      </c>
    </row>
    <row r="503" spans="1:35" s="67" customFormat="1" ht="15" hidden="1" customHeight="1" x14ac:dyDescent="0.25">
      <c r="A503" s="68">
        <v>478</v>
      </c>
      <c r="B503" s="69">
        <v>72154022</v>
      </c>
      <c r="C503" s="70" t="s">
        <v>484</v>
      </c>
      <c r="D503" s="71" t="s">
        <v>321</v>
      </c>
      <c r="E503" s="72">
        <v>210</v>
      </c>
      <c r="F503" s="70" t="s">
        <v>164</v>
      </c>
      <c r="G503" s="73" t="s">
        <v>67</v>
      </c>
      <c r="H503" s="74">
        <v>20000000</v>
      </c>
      <c r="I503" s="74">
        <v>20000000</v>
      </c>
      <c r="J503" s="75" t="s">
        <v>68</v>
      </c>
      <c r="K503" s="70" t="s">
        <v>69</v>
      </c>
      <c r="L503" s="76">
        <f t="shared" si="24"/>
        <v>0</v>
      </c>
      <c r="M503" s="79" t="s">
        <v>1100</v>
      </c>
      <c r="N503" s="78" t="s">
        <v>100</v>
      </c>
      <c r="O503" s="70" t="s">
        <v>72</v>
      </c>
      <c r="P503" s="79" t="s">
        <v>69</v>
      </c>
      <c r="Q503" s="70" t="s">
        <v>1095</v>
      </c>
      <c r="R503" s="99" t="s">
        <v>1096</v>
      </c>
      <c r="S503" s="73">
        <v>141201235</v>
      </c>
      <c r="T503" s="99" t="s">
        <v>1097</v>
      </c>
      <c r="U503" s="99" t="s">
        <v>599</v>
      </c>
      <c r="V503" s="100" t="s">
        <v>1098</v>
      </c>
      <c r="W503" s="78">
        <v>6079800</v>
      </c>
      <c r="X503" s="83" t="s">
        <v>77</v>
      </c>
      <c r="Y503" s="70" t="s">
        <v>197</v>
      </c>
      <c r="Z503" s="95">
        <v>45454</v>
      </c>
      <c r="AA503" s="95">
        <v>45467</v>
      </c>
      <c r="AB503" s="95">
        <v>45475</v>
      </c>
      <c r="AC503" s="95">
        <v>45475</v>
      </c>
      <c r="AD503" s="86">
        <f t="shared" si="25"/>
        <v>13</v>
      </c>
      <c r="AE503" s="86">
        <f t="shared" si="25"/>
        <v>8</v>
      </c>
      <c r="AF503" s="86">
        <f t="shared" si="26"/>
        <v>21</v>
      </c>
      <c r="AG503" s="87" t="s">
        <v>69</v>
      </c>
      <c r="AH503" s="88" t="s">
        <v>69</v>
      </c>
      <c r="AI503" s="86" t="str">
        <f>VLOOKUP(Q503,[5]BD!H$6:K$170,4,0)</f>
        <v>13-10-00-041</v>
      </c>
    </row>
    <row r="504" spans="1:35" s="67" customFormat="1" ht="15" hidden="1" customHeight="1" x14ac:dyDescent="0.25">
      <c r="A504" s="68">
        <v>479</v>
      </c>
      <c r="B504" s="69">
        <v>78111800</v>
      </c>
      <c r="C504" s="70" t="s">
        <v>1101</v>
      </c>
      <c r="D504" s="71" t="s">
        <v>65</v>
      </c>
      <c r="E504" s="72">
        <v>365</v>
      </c>
      <c r="F504" s="70" t="s">
        <v>164</v>
      </c>
      <c r="G504" s="73" t="s">
        <v>67</v>
      </c>
      <c r="H504" s="74">
        <v>53000000</v>
      </c>
      <c r="I504" s="74">
        <v>53000000</v>
      </c>
      <c r="J504" s="75" t="s">
        <v>68</v>
      </c>
      <c r="K504" s="70" t="s">
        <v>69</v>
      </c>
      <c r="L504" s="76">
        <f t="shared" si="24"/>
        <v>0</v>
      </c>
      <c r="M504" s="79" t="s">
        <v>1102</v>
      </c>
      <c r="N504" s="78" t="s">
        <v>100</v>
      </c>
      <c r="O504" s="70" t="s">
        <v>72</v>
      </c>
      <c r="P504" s="79" t="s">
        <v>69</v>
      </c>
      <c r="Q504" s="70" t="s">
        <v>1095</v>
      </c>
      <c r="R504" s="99" t="s">
        <v>1096</v>
      </c>
      <c r="S504" s="73">
        <v>141201235</v>
      </c>
      <c r="T504" s="99" t="s">
        <v>1097</v>
      </c>
      <c r="U504" s="99" t="s">
        <v>599</v>
      </c>
      <c r="V504" s="100" t="s">
        <v>1098</v>
      </c>
      <c r="W504" s="78">
        <v>6079800</v>
      </c>
      <c r="X504" s="83" t="s">
        <v>77</v>
      </c>
      <c r="Y504" s="70" t="s">
        <v>81</v>
      </c>
      <c r="Z504" s="95">
        <v>45293</v>
      </c>
      <c r="AA504" s="95">
        <v>45303</v>
      </c>
      <c r="AB504" s="95">
        <v>45310</v>
      </c>
      <c r="AC504" s="95">
        <v>45310</v>
      </c>
      <c r="AD504" s="86">
        <f t="shared" si="25"/>
        <v>10</v>
      </c>
      <c r="AE504" s="86">
        <f t="shared" si="25"/>
        <v>7</v>
      </c>
      <c r="AF504" s="86">
        <f t="shared" si="26"/>
        <v>17</v>
      </c>
      <c r="AG504" s="87" t="s">
        <v>69</v>
      </c>
      <c r="AH504" s="88" t="s">
        <v>69</v>
      </c>
      <c r="AI504" s="86" t="str">
        <f>VLOOKUP(Q504,[5]BD!H$6:K$170,4,0)</f>
        <v>13-10-00-041</v>
      </c>
    </row>
    <row r="505" spans="1:35" s="67" customFormat="1" ht="15" hidden="1" customHeight="1" x14ac:dyDescent="0.25">
      <c r="A505" s="68">
        <v>480</v>
      </c>
      <c r="B505" s="69">
        <v>15101500</v>
      </c>
      <c r="C505" s="70" t="s">
        <v>602</v>
      </c>
      <c r="D505" s="71" t="s">
        <v>65</v>
      </c>
      <c r="E505" s="72">
        <v>365</v>
      </c>
      <c r="F505" s="70" t="s">
        <v>164</v>
      </c>
      <c r="G505" s="73" t="s">
        <v>67</v>
      </c>
      <c r="H505" s="74">
        <v>12000000</v>
      </c>
      <c r="I505" s="74">
        <v>12000000</v>
      </c>
      <c r="J505" s="75" t="s">
        <v>68</v>
      </c>
      <c r="K505" s="70" t="s">
        <v>69</v>
      </c>
      <c r="L505" s="76">
        <f t="shared" si="24"/>
        <v>0</v>
      </c>
      <c r="M505" s="79" t="s">
        <v>1103</v>
      </c>
      <c r="N505" s="78" t="s">
        <v>313</v>
      </c>
      <c r="O505" s="70" t="s">
        <v>72</v>
      </c>
      <c r="P505" s="79" t="s">
        <v>69</v>
      </c>
      <c r="Q505" s="70" t="s">
        <v>1095</v>
      </c>
      <c r="R505" s="99" t="s">
        <v>1096</v>
      </c>
      <c r="S505" s="73">
        <v>141201235</v>
      </c>
      <c r="T505" s="99" t="s">
        <v>1097</v>
      </c>
      <c r="U505" s="99" t="s">
        <v>599</v>
      </c>
      <c r="V505" s="100" t="s">
        <v>1098</v>
      </c>
      <c r="W505" s="78">
        <v>6079800</v>
      </c>
      <c r="X505" s="83" t="s">
        <v>77</v>
      </c>
      <c r="Y505" s="70" t="s">
        <v>81</v>
      </c>
      <c r="Z505" s="95">
        <v>45300</v>
      </c>
      <c r="AA505" s="95">
        <v>45303</v>
      </c>
      <c r="AB505" s="95">
        <v>45313</v>
      </c>
      <c r="AC505" s="95">
        <v>45313</v>
      </c>
      <c r="AD505" s="86">
        <f t="shared" si="25"/>
        <v>3</v>
      </c>
      <c r="AE505" s="86">
        <f t="shared" si="25"/>
        <v>10</v>
      </c>
      <c r="AF505" s="86">
        <f t="shared" si="26"/>
        <v>13</v>
      </c>
      <c r="AG505" s="87" t="s">
        <v>69</v>
      </c>
      <c r="AH505" s="88" t="s">
        <v>69</v>
      </c>
      <c r="AI505" s="86" t="str">
        <f>VLOOKUP(Q505,[5]BD!H$6:K$170,4,0)</f>
        <v>13-10-00-041</v>
      </c>
    </row>
    <row r="506" spans="1:35" s="67" customFormat="1" ht="15" hidden="1" customHeight="1" x14ac:dyDescent="0.25">
      <c r="A506" s="68">
        <v>481</v>
      </c>
      <c r="B506" s="69">
        <v>72102100</v>
      </c>
      <c r="C506" s="70" t="s">
        <v>606</v>
      </c>
      <c r="D506" s="71" t="s">
        <v>167</v>
      </c>
      <c r="E506" s="72">
        <v>270</v>
      </c>
      <c r="F506" s="70" t="s">
        <v>164</v>
      </c>
      <c r="G506" s="73" t="s">
        <v>67</v>
      </c>
      <c r="H506" s="74">
        <v>5000000</v>
      </c>
      <c r="I506" s="74">
        <v>5000000</v>
      </c>
      <c r="J506" s="75" t="s">
        <v>68</v>
      </c>
      <c r="K506" s="70" t="s">
        <v>69</v>
      </c>
      <c r="L506" s="76">
        <f t="shared" si="24"/>
        <v>0</v>
      </c>
      <c r="M506" s="79" t="s">
        <v>1104</v>
      </c>
      <c r="N506" s="78" t="s">
        <v>100</v>
      </c>
      <c r="O506" s="70" t="s">
        <v>72</v>
      </c>
      <c r="P506" s="79" t="s">
        <v>69</v>
      </c>
      <c r="Q506" s="70" t="s">
        <v>1095</v>
      </c>
      <c r="R506" s="99" t="s">
        <v>1096</v>
      </c>
      <c r="S506" s="73">
        <v>141201235</v>
      </c>
      <c r="T506" s="99" t="s">
        <v>1097</v>
      </c>
      <c r="U506" s="99" t="s">
        <v>599</v>
      </c>
      <c r="V506" s="100" t="s">
        <v>1098</v>
      </c>
      <c r="W506" s="78">
        <v>6079800</v>
      </c>
      <c r="X506" s="83" t="s">
        <v>77</v>
      </c>
      <c r="Y506" s="70" t="s">
        <v>83</v>
      </c>
      <c r="Z506" s="95">
        <v>45390</v>
      </c>
      <c r="AA506" s="95">
        <v>45401</v>
      </c>
      <c r="AB506" s="95">
        <v>45407</v>
      </c>
      <c r="AC506" s="95">
        <v>45407</v>
      </c>
      <c r="AD506" s="86">
        <f t="shared" si="25"/>
        <v>11</v>
      </c>
      <c r="AE506" s="86">
        <f t="shared" si="25"/>
        <v>6</v>
      </c>
      <c r="AF506" s="86">
        <f t="shared" si="26"/>
        <v>17</v>
      </c>
      <c r="AG506" s="87" t="s">
        <v>69</v>
      </c>
      <c r="AH506" s="88" t="s">
        <v>69</v>
      </c>
      <c r="AI506" s="86" t="str">
        <f>VLOOKUP(Q506,[5]BD!H$6:K$170,4,0)</f>
        <v>13-10-00-041</v>
      </c>
    </row>
    <row r="507" spans="1:35" s="67" customFormat="1" ht="15" hidden="1" customHeight="1" x14ac:dyDescent="0.25">
      <c r="A507" s="68">
        <v>482</v>
      </c>
      <c r="B507" s="69">
        <v>72154022</v>
      </c>
      <c r="C507" s="70" t="s">
        <v>484</v>
      </c>
      <c r="D507" s="71" t="s">
        <v>235</v>
      </c>
      <c r="E507" s="72">
        <v>150</v>
      </c>
      <c r="F507" s="70" t="s">
        <v>164</v>
      </c>
      <c r="G507" s="73" t="s">
        <v>67</v>
      </c>
      <c r="H507" s="74">
        <v>20000000</v>
      </c>
      <c r="I507" s="74">
        <v>20000000</v>
      </c>
      <c r="J507" s="75" t="s">
        <v>68</v>
      </c>
      <c r="K507" s="70" t="s">
        <v>69</v>
      </c>
      <c r="L507" s="76">
        <f t="shared" si="24"/>
        <v>0</v>
      </c>
      <c r="M507" s="79" t="s">
        <v>1105</v>
      </c>
      <c r="N507" s="78" t="s">
        <v>100</v>
      </c>
      <c r="O507" s="70" t="s">
        <v>72</v>
      </c>
      <c r="P507" s="79" t="s">
        <v>69</v>
      </c>
      <c r="Q507" s="70" t="s">
        <v>1095</v>
      </c>
      <c r="R507" s="99" t="s">
        <v>1096</v>
      </c>
      <c r="S507" s="73">
        <v>141201235</v>
      </c>
      <c r="T507" s="99" t="s">
        <v>1097</v>
      </c>
      <c r="U507" s="99" t="s">
        <v>599</v>
      </c>
      <c r="V507" s="100" t="s">
        <v>1098</v>
      </c>
      <c r="W507" s="78">
        <v>6079800</v>
      </c>
      <c r="X507" s="83" t="s">
        <v>77</v>
      </c>
      <c r="Y507" s="70" t="s">
        <v>81</v>
      </c>
      <c r="Z507" s="95">
        <v>45509</v>
      </c>
      <c r="AA507" s="95">
        <v>45520</v>
      </c>
      <c r="AB507" s="95">
        <v>45530</v>
      </c>
      <c r="AC507" s="95">
        <v>45530</v>
      </c>
      <c r="AD507" s="86">
        <f t="shared" si="25"/>
        <v>11</v>
      </c>
      <c r="AE507" s="86">
        <f t="shared" si="25"/>
        <v>10</v>
      </c>
      <c r="AF507" s="86">
        <f t="shared" si="26"/>
        <v>21</v>
      </c>
      <c r="AG507" s="87" t="s">
        <v>69</v>
      </c>
      <c r="AH507" s="88" t="s">
        <v>69</v>
      </c>
      <c r="AI507" s="86" t="str">
        <f>VLOOKUP(Q507,[5]BD!H$6:K$170,4,0)</f>
        <v>13-10-00-041</v>
      </c>
    </row>
    <row r="508" spans="1:35" s="67" customFormat="1" ht="15" hidden="1" customHeight="1" x14ac:dyDescent="0.25">
      <c r="A508" s="68">
        <v>483</v>
      </c>
      <c r="B508" s="69">
        <v>80131500</v>
      </c>
      <c r="C508" s="81" t="s">
        <v>166</v>
      </c>
      <c r="D508" s="71" t="s">
        <v>65</v>
      </c>
      <c r="E508" s="72">
        <v>365</v>
      </c>
      <c r="F508" s="70" t="s">
        <v>66</v>
      </c>
      <c r="G508" s="73" t="s">
        <v>67</v>
      </c>
      <c r="H508" s="74">
        <v>1582685136</v>
      </c>
      <c r="I508" s="74">
        <v>1582685136</v>
      </c>
      <c r="J508" s="75" t="s">
        <v>68</v>
      </c>
      <c r="K508" s="70" t="s">
        <v>69</v>
      </c>
      <c r="L508" s="76">
        <f t="shared" si="24"/>
        <v>0</v>
      </c>
      <c r="M508" s="79" t="s">
        <v>1106</v>
      </c>
      <c r="N508" s="78" t="s">
        <v>169</v>
      </c>
      <c r="O508" s="70" t="s">
        <v>72</v>
      </c>
      <c r="P508" s="79" t="s">
        <v>69</v>
      </c>
      <c r="Q508" s="70" t="s">
        <v>1095</v>
      </c>
      <c r="R508" s="99" t="s">
        <v>1096</v>
      </c>
      <c r="S508" s="73">
        <v>141201235</v>
      </c>
      <c r="T508" s="99" t="s">
        <v>1097</v>
      </c>
      <c r="U508" s="99" t="s">
        <v>599</v>
      </c>
      <c r="V508" s="100" t="s">
        <v>1098</v>
      </c>
      <c r="W508" s="78">
        <v>6079800</v>
      </c>
      <c r="X508" s="83" t="s">
        <v>77</v>
      </c>
      <c r="Y508" s="70" t="s">
        <v>81</v>
      </c>
      <c r="Z508" s="95">
        <v>45295</v>
      </c>
      <c r="AA508" s="95">
        <v>45303</v>
      </c>
      <c r="AB508" s="95">
        <v>45309</v>
      </c>
      <c r="AC508" s="95">
        <v>45309</v>
      </c>
      <c r="AD508" s="86">
        <f t="shared" si="25"/>
        <v>8</v>
      </c>
      <c r="AE508" s="86">
        <f t="shared" si="25"/>
        <v>6</v>
      </c>
      <c r="AF508" s="86">
        <f t="shared" si="26"/>
        <v>14</v>
      </c>
      <c r="AG508" s="87" t="s">
        <v>69</v>
      </c>
      <c r="AH508" s="88" t="s">
        <v>69</v>
      </c>
      <c r="AI508" s="86" t="str">
        <f>VLOOKUP(Q508,[5]BD!H$6:K$170,4,0)</f>
        <v>13-10-00-041</v>
      </c>
    </row>
    <row r="509" spans="1:35" s="67" customFormat="1" ht="15" hidden="1" customHeight="1" x14ac:dyDescent="0.25">
      <c r="A509" s="127">
        <v>484</v>
      </c>
      <c r="B509" s="69">
        <v>80131500</v>
      </c>
      <c r="C509" s="81" t="s">
        <v>166</v>
      </c>
      <c r="D509" s="71" t="s">
        <v>65</v>
      </c>
      <c r="E509" s="72">
        <v>365</v>
      </c>
      <c r="F509" s="70" t="s">
        <v>66</v>
      </c>
      <c r="G509" s="73" t="s">
        <v>67</v>
      </c>
      <c r="H509" s="74">
        <v>58221600</v>
      </c>
      <c r="I509" s="74">
        <v>58221600</v>
      </c>
      <c r="J509" s="75" t="s">
        <v>68</v>
      </c>
      <c r="K509" s="70" t="s">
        <v>69</v>
      </c>
      <c r="L509" s="76">
        <f t="shared" si="24"/>
        <v>0</v>
      </c>
      <c r="M509" s="79" t="s">
        <v>1107</v>
      </c>
      <c r="N509" s="70" t="s">
        <v>169</v>
      </c>
      <c r="O509" s="70" t="s">
        <v>72</v>
      </c>
      <c r="P509" s="79" t="s">
        <v>69</v>
      </c>
      <c r="Q509" s="70" t="s">
        <v>1108</v>
      </c>
      <c r="R509" s="99" t="s">
        <v>1109</v>
      </c>
      <c r="S509" s="73">
        <v>124201202</v>
      </c>
      <c r="T509" s="99" t="s">
        <v>1110</v>
      </c>
      <c r="U509" s="99" t="s">
        <v>599</v>
      </c>
      <c r="V509" s="100" t="s">
        <v>1111</v>
      </c>
      <c r="W509" s="99">
        <v>6055891097</v>
      </c>
      <c r="X509" s="83" t="s">
        <v>77</v>
      </c>
      <c r="Y509" s="70" t="s">
        <v>78</v>
      </c>
      <c r="Z509" s="95">
        <v>45272</v>
      </c>
      <c r="AA509" s="95">
        <v>45293</v>
      </c>
      <c r="AB509" s="95">
        <v>45300</v>
      </c>
      <c r="AC509" s="95">
        <v>45298</v>
      </c>
      <c r="AD509" s="86">
        <f t="shared" si="25"/>
        <v>21</v>
      </c>
      <c r="AE509" s="86">
        <f t="shared" si="25"/>
        <v>7</v>
      </c>
      <c r="AF509" s="86">
        <f t="shared" si="26"/>
        <v>28</v>
      </c>
      <c r="AG509" s="87" t="s">
        <v>69</v>
      </c>
      <c r="AH509" s="88" t="s">
        <v>69</v>
      </c>
      <c r="AI509" s="86" t="str">
        <f>VLOOKUP(Q509,[5]BD!H$6:K$170,4,0)</f>
        <v>13-10-00-024</v>
      </c>
    </row>
    <row r="510" spans="1:35" s="67" customFormat="1" ht="15" hidden="1" customHeight="1" x14ac:dyDescent="0.25">
      <c r="A510" s="68">
        <v>485</v>
      </c>
      <c r="B510" s="69">
        <v>80131500</v>
      </c>
      <c r="C510" s="81" t="s">
        <v>166</v>
      </c>
      <c r="D510" s="71" t="s">
        <v>65</v>
      </c>
      <c r="E510" s="72">
        <v>365</v>
      </c>
      <c r="F510" s="70" t="s">
        <v>66</v>
      </c>
      <c r="G510" s="73" t="s">
        <v>67</v>
      </c>
      <c r="H510" s="74">
        <v>29302548</v>
      </c>
      <c r="I510" s="74">
        <v>29302548</v>
      </c>
      <c r="J510" s="75" t="s">
        <v>68</v>
      </c>
      <c r="K510" s="70" t="s">
        <v>69</v>
      </c>
      <c r="L510" s="76">
        <f t="shared" si="24"/>
        <v>0</v>
      </c>
      <c r="M510" s="79" t="s">
        <v>1112</v>
      </c>
      <c r="N510" s="70" t="s">
        <v>169</v>
      </c>
      <c r="O510" s="70" t="s">
        <v>72</v>
      </c>
      <c r="P510" s="79" t="s">
        <v>69</v>
      </c>
      <c r="Q510" s="70" t="s">
        <v>1108</v>
      </c>
      <c r="R510" s="99" t="s">
        <v>1109</v>
      </c>
      <c r="S510" s="73">
        <v>124201202</v>
      </c>
      <c r="T510" s="99" t="s">
        <v>1110</v>
      </c>
      <c r="U510" s="99" t="s">
        <v>521</v>
      </c>
      <c r="V510" s="100" t="s">
        <v>1111</v>
      </c>
      <c r="W510" s="99">
        <v>6055891097</v>
      </c>
      <c r="X510" s="83" t="s">
        <v>77</v>
      </c>
      <c r="Y510" s="70" t="s">
        <v>78</v>
      </c>
      <c r="Z510" s="95">
        <v>45272</v>
      </c>
      <c r="AA510" s="95">
        <v>45293</v>
      </c>
      <c r="AB510" s="95">
        <v>45300</v>
      </c>
      <c r="AC510" s="95">
        <v>45300</v>
      </c>
      <c r="AD510" s="86">
        <f t="shared" si="25"/>
        <v>21</v>
      </c>
      <c r="AE510" s="86">
        <f t="shared" si="25"/>
        <v>7</v>
      </c>
      <c r="AF510" s="86">
        <f t="shared" si="26"/>
        <v>28</v>
      </c>
      <c r="AG510" s="87" t="s">
        <v>69</v>
      </c>
      <c r="AH510" s="88" t="s">
        <v>69</v>
      </c>
      <c r="AI510" s="86" t="str">
        <f>VLOOKUP(Q510,[5]BD!H$6:K$170,4,0)</f>
        <v>13-10-00-024</v>
      </c>
    </row>
    <row r="511" spans="1:35" s="67" customFormat="1" ht="15" hidden="1" customHeight="1" x14ac:dyDescent="0.25">
      <c r="A511" s="127">
        <v>486</v>
      </c>
      <c r="B511" s="69">
        <v>80131500</v>
      </c>
      <c r="C511" s="81" t="s">
        <v>166</v>
      </c>
      <c r="D511" s="71" t="s">
        <v>65</v>
      </c>
      <c r="E511" s="72">
        <v>365</v>
      </c>
      <c r="F511" s="70" t="s">
        <v>66</v>
      </c>
      <c r="G511" s="73" t="s">
        <v>67</v>
      </c>
      <c r="H511" s="74">
        <v>242760000</v>
      </c>
      <c r="I511" s="74">
        <v>242760000</v>
      </c>
      <c r="J511" s="75" t="s">
        <v>68</v>
      </c>
      <c r="K511" s="70" t="s">
        <v>69</v>
      </c>
      <c r="L511" s="76">
        <f t="shared" si="24"/>
        <v>0</v>
      </c>
      <c r="M511" s="79" t="s">
        <v>1113</v>
      </c>
      <c r="N511" s="70" t="s">
        <v>169</v>
      </c>
      <c r="O511" s="70" t="s">
        <v>72</v>
      </c>
      <c r="P511" s="79" t="s">
        <v>69</v>
      </c>
      <c r="Q511" s="70" t="s">
        <v>1108</v>
      </c>
      <c r="R511" s="99" t="s">
        <v>1109</v>
      </c>
      <c r="S511" s="73">
        <v>124201202</v>
      </c>
      <c r="T511" s="99" t="s">
        <v>1110</v>
      </c>
      <c r="U511" s="99" t="s">
        <v>521</v>
      </c>
      <c r="V511" s="100" t="s">
        <v>1111</v>
      </c>
      <c r="W511" s="99">
        <v>6055891097</v>
      </c>
      <c r="X511" s="83" t="s">
        <v>77</v>
      </c>
      <c r="Y511" s="70" t="s">
        <v>78</v>
      </c>
      <c r="Z511" s="95">
        <v>45272</v>
      </c>
      <c r="AA511" s="95">
        <v>45293</v>
      </c>
      <c r="AB511" s="95">
        <v>45300</v>
      </c>
      <c r="AC511" s="95">
        <v>45300</v>
      </c>
      <c r="AD511" s="86">
        <f t="shared" si="25"/>
        <v>21</v>
      </c>
      <c r="AE511" s="86">
        <f t="shared" si="25"/>
        <v>7</v>
      </c>
      <c r="AF511" s="86">
        <f t="shared" si="26"/>
        <v>28</v>
      </c>
      <c r="AG511" s="87" t="s">
        <v>69</v>
      </c>
      <c r="AH511" s="88" t="s">
        <v>69</v>
      </c>
      <c r="AI511" s="86" t="str">
        <f>VLOOKUP(Q511,[5]BD!H$6:K$170,4,0)</f>
        <v>13-10-00-024</v>
      </c>
    </row>
    <row r="512" spans="1:35" s="67" customFormat="1" ht="15" hidden="1" customHeight="1" x14ac:dyDescent="0.25">
      <c r="A512" s="68">
        <v>487</v>
      </c>
      <c r="B512" s="69">
        <v>15101500</v>
      </c>
      <c r="C512" s="70" t="s">
        <v>602</v>
      </c>
      <c r="D512" s="71" t="s">
        <v>151</v>
      </c>
      <c r="E512" s="72">
        <v>280</v>
      </c>
      <c r="F512" s="70" t="s">
        <v>220</v>
      </c>
      <c r="G512" s="73" t="s">
        <v>67</v>
      </c>
      <c r="H512" s="74">
        <v>11000000</v>
      </c>
      <c r="I512" s="74">
        <v>11000000</v>
      </c>
      <c r="J512" s="75" t="s">
        <v>68</v>
      </c>
      <c r="K512" s="70" t="s">
        <v>69</v>
      </c>
      <c r="L512" s="76">
        <f t="shared" ref="L512:L525" si="27">+H512-I512</f>
        <v>0</v>
      </c>
      <c r="M512" s="79" t="s">
        <v>1114</v>
      </c>
      <c r="N512" s="78" t="s">
        <v>313</v>
      </c>
      <c r="O512" s="70" t="s">
        <v>72</v>
      </c>
      <c r="P512" s="79" t="s">
        <v>69</v>
      </c>
      <c r="Q512" s="70" t="s">
        <v>1108</v>
      </c>
      <c r="R512" s="99" t="s">
        <v>1109</v>
      </c>
      <c r="S512" s="73">
        <v>124201202</v>
      </c>
      <c r="T512" s="99" t="s">
        <v>1110</v>
      </c>
      <c r="U512" s="99" t="s">
        <v>521</v>
      </c>
      <c r="V512" s="100" t="s">
        <v>1111</v>
      </c>
      <c r="W512" s="99">
        <v>6055891097</v>
      </c>
      <c r="X512" s="83" t="s">
        <v>77</v>
      </c>
      <c r="Y512" s="70" t="s">
        <v>81</v>
      </c>
      <c r="Z512" s="95">
        <v>45328</v>
      </c>
      <c r="AA512" s="95">
        <v>45335</v>
      </c>
      <c r="AB512" s="95">
        <v>45343</v>
      </c>
      <c r="AC512" s="95">
        <v>45343</v>
      </c>
      <c r="AD512" s="86">
        <f t="shared" si="25"/>
        <v>7</v>
      </c>
      <c r="AE512" s="86">
        <f t="shared" si="25"/>
        <v>8</v>
      </c>
      <c r="AF512" s="86">
        <f t="shared" si="26"/>
        <v>15</v>
      </c>
      <c r="AG512" s="87" t="s">
        <v>69</v>
      </c>
      <c r="AH512" s="88" t="s">
        <v>69</v>
      </c>
      <c r="AI512" s="86" t="str">
        <f>VLOOKUP(Q512,[5]BD!H$6:K$170,4,0)</f>
        <v>13-10-00-024</v>
      </c>
    </row>
    <row r="513" spans="1:35" s="67" customFormat="1" ht="15" hidden="1" customHeight="1" x14ac:dyDescent="0.25">
      <c r="A513" s="68">
        <v>488</v>
      </c>
      <c r="B513" s="69">
        <v>72102100</v>
      </c>
      <c r="C513" s="70" t="s">
        <v>606</v>
      </c>
      <c r="D513" s="71" t="s">
        <v>156</v>
      </c>
      <c r="E513" s="72">
        <v>105</v>
      </c>
      <c r="F513" s="70" t="s">
        <v>164</v>
      </c>
      <c r="G513" s="73" t="s">
        <v>67</v>
      </c>
      <c r="H513" s="74">
        <v>6540000</v>
      </c>
      <c r="I513" s="74">
        <v>6540000</v>
      </c>
      <c r="J513" s="75" t="s">
        <v>68</v>
      </c>
      <c r="K513" s="70" t="s">
        <v>69</v>
      </c>
      <c r="L513" s="76">
        <f t="shared" si="27"/>
        <v>0</v>
      </c>
      <c r="M513" s="79" t="s">
        <v>1115</v>
      </c>
      <c r="N513" s="78" t="s">
        <v>100</v>
      </c>
      <c r="O513" s="70" t="s">
        <v>72</v>
      </c>
      <c r="P513" s="79" t="s">
        <v>69</v>
      </c>
      <c r="Q513" s="70" t="s">
        <v>1108</v>
      </c>
      <c r="R513" s="99" t="s">
        <v>1109</v>
      </c>
      <c r="S513" s="73">
        <v>124201202</v>
      </c>
      <c r="T513" s="99" t="s">
        <v>1110</v>
      </c>
      <c r="U513" s="99" t="s">
        <v>1116</v>
      </c>
      <c r="V513" s="100" t="s">
        <v>1111</v>
      </c>
      <c r="W513" s="99">
        <v>6055891097</v>
      </c>
      <c r="X513" s="83" t="s">
        <v>77</v>
      </c>
      <c r="Y513" s="70" t="s">
        <v>81</v>
      </c>
      <c r="Z513" s="95">
        <v>45355</v>
      </c>
      <c r="AA513" s="95">
        <v>45362</v>
      </c>
      <c r="AB513" s="95">
        <v>45392</v>
      </c>
      <c r="AC513" s="95">
        <v>45392</v>
      </c>
      <c r="AD513" s="86">
        <f t="shared" si="25"/>
        <v>7</v>
      </c>
      <c r="AE513" s="86">
        <f t="shared" si="25"/>
        <v>30</v>
      </c>
      <c r="AF513" s="86">
        <f t="shared" si="26"/>
        <v>37</v>
      </c>
      <c r="AG513" s="87" t="s">
        <v>69</v>
      </c>
      <c r="AH513" s="88" t="s">
        <v>69</v>
      </c>
      <c r="AI513" s="86" t="str">
        <f>VLOOKUP(Q513,[5]BD!H$6:K$170,4,0)</f>
        <v>13-10-00-024</v>
      </c>
    </row>
    <row r="514" spans="1:35" s="67" customFormat="1" ht="15" hidden="1" customHeight="1" x14ac:dyDescent="0.25">
      <c r="A514" s="68">
        <v>489</v>
      </c>
      <c r="B514" s="69">
        <v>78181500</v>
      </c>
      <c r="C514" s="70" t="s">
        <v>623</v>
      </c>
      <c r="D514" s="71" t="s">
        <v>156</v>
      </c>
      <c r="E514" s="72">
        <v>230</v>
      </c>
      <c r="F514" s="70" t="s">
        <v>164</v>
      </c>
      <c r="G514" s="73" t="s">
        <v>67</v>
      </c>
      <c r="H514" s="74">
        <v>16000000</v>
      </c>
      <c r="I514" s="74">
        <v>16000000</v>
      </c>
      <c r="J514" s="75" t="s">
        <v>68</v>
      </c>
      <c r="K514" s="70" t="s">
        <v>69</v>
      </c>
      <c r="L514" s="76">
        <f t="shared" si="27"/>
        <v>0</v>
      </c>
      <c r="M514" s="79" t="s">
        <v>1117</v>
      </c>
      <c r="N514" s="78" t="s">
        <v>100</v>
      </c>
      <c r="O514" s="70" t="s">
        <v>72</v>
      </c>
      <c r="P514" s="79" t="s">
        <v>69</v>
      </c>
      <c r="Q514" s="70" t="s">
        <v>1108</v>
      </c>
      <c r="R514" s="99" t="s">
        <v>1109</v>
      </c>
      <c r="S514" s="73">
        <v>124201202</v>
      </c>
      <c r="T514" s="99" t="s">
        <v>1110</v>
      </c>
      <c r="U514" s="99" t="s">
        <v>521</v>
      </c>
      <c r="V514" s="100" t="s">
        <v>1111</v>
      </c>
      <c r="W514" s="99">
        <v>6055891097</v>
      </c>
      <c r="X514" s="83" t="s">
        <v>77</v>
      </c>
      <c r="Y514" s="70" t="s">
        <v>83</v>
      </c>
      <c r="Z514" s="95">
        <v>45362</v>
      </c>
      <c r="AA514" s="95">
        <v>45369</v>
      </c>
      <c r="AB514" s="95">
        <v>45394</v>
      </c>
      <c r="AC514" s="95">
        <v>45394</v>
      </c>
      <c r="AD514" s="86">
        <f t="shared" si="25"/>
        <v>7</v>
      </c>
      <c r="AE514" s="86">
        <f t="shared" si="25"/>
        <v>25</v>
      </c>
      <c r="AF514" s="86">
        <f t="shared" si="26"/>
        <v>32</v>
      </c>
      <c r="AG514" s="87" t="s">
        <v>69</v>
      </c>
      <c r="AH514" s="88" t="s">
        <v>69</v>
      </c>
      <c r="AI514" s="86" t="str">
        <f>VLOOKUP(Q514,[5]BD!H$6:K$170,4,0)</f>
        <v>13-10-00-024</v>
      </c>
    </row>
    <row r="515" spans="1:35" s="67" customFormat="1" ht="15" hidden="1" customHeight="1" x14ac:dyDescent="0.25">
      <c r="A515" s="68">
        <v>490</v>
      </c>
      <c r="B515" s="69">
        <v>39121700</v>
      </c>
      <c r="C515" s="70" t="s">
        <v>558</v>
      </c>
      <c r="D515" s="71" t="s">
        <v>156</v>
      </c>
      <c r="E515" s="72">
        <v>204</v>
      </c>
      <c r="F515" s="70" t="s">
        <v>164</v>
      </c>
      <c r="G515" s="73" t="s">
        <v>67</v>
      </c>
      <c r="H515" s="74">
        <v>7300000</v>
      </c>
      <c r="I515" s="74">
        <v>7300000</v>
      </c>
      <c r="J515" s="75" t="s">
        <v>68</v>
      </c>
      <c r="K515" s="70" t="s">
        <v>69</v>
      </c>
      <c r="L515" s="76">
        <f t="shared" si="27"/>
        <v>0</v>
      </c>
      <c r="M515" s="79" t="s">
        <v>1118</v>
      </c>
      <c r="N515" s="78" t="s">
        <v>313</v>
      </c>
      <c r="O515" s="70" t="s">
        <v>72</v>
      </c>
      <c r="P515" s="79" t="s">
        <v>69</v>
      </c>
      <c r="Q515" s="70" t="s">
        <v>1108</v>
      </c>
      <c r="R515" s="99" t="s">
        <v>1109</v>
      </c>
      <c r="S515" s="73">
        <v>124201202</v>
      </c>
      <c r="T515" s="99" t="s">
        <v>1110</v>
      </c>
      <c r="U515" s="99" t="s">
        <v>521</v>
      </c>
      <c r="V515" s="100" t="s">
        <v>1111</v>
      </c>
      <c r="W515" s="99">
        <v>6055891097</v>
      </c>
      <c r="X515" s="83" t="s">
        <v>77</v>
      </c>
      <c r="Y515" s="70" t="s">
        <v>197</v>
      </c>
      <c r="Z515" s="95">
        <v>45369</v>
      </c>
      <c r="AA515" s="95">
        <v>45377</v>
      </c>
      <c r="AB515" s="95">
        <v>45401</v>
      </c>
      <c r="AC515" s="95">
        <v>45401</v>
      </c>
      <c r="AD515" s="86">
        <f t="shared" si="25"/>
        <v>8</v>
      </c>
      <c r="AE515" s="86">
        <f t="shared" si="25"/>
        <v>24</v>
      </c>
      <c r="AF515" s="86">
        <f t="shared" si="26"/>
        <v>32</v>
      </c>
      <c r="AG515" s="87" t="s">
        <v>69</v>
      </c>
      <c r="AH515" s="88" t="s">
        <v>69</v>
      </c>
      <c r="AI515" s="86" t="str">
        <f>VLOOKUP(Q515,[5]BD!H$6:K$170,4,0)</f>
        <v>13-10-00-024</v>
      </c>
    </row>
    <row r="516" spans="1:35" s="67" customFormat="1" ht="15" hidden="1" customHeight="1" x14ac:dyDescent="0.25">
      <c r="A516" s="127">
        <v>491</v>
      </c>
      <c r="B516" s="69">
        <v>80131500</v>
      </c>
      <c r="C516" s="81" t="s">
        <v>166</v>
      </c>
      <c r="D516" s="71" t="s">
        <v>65</v>
      </c>
      <c r="E516" s="72">
        <v>365</v>
      </c>
      <c r="F516" s="70" t="s">
        <v>66</v>
      </c>
      <c r="G516" s="73" t="s">
        <v>67</v>
      </c>
      <c r="H516" s="74">
        <v>1203048000</v>
      </c>
      <c r="I516" s="74">
        <v>1203048000</v>
      </c>
      <c r="J516" s="75" t="s">
        <v>68</v>
      </c>
      <c r="K516" s="70" t="s">
        <v>69</v>
      </c>
      <c r="L516" s="76">
        <f t="shared" si="27"/>
        <v>0</v>
      </c>
      <c r="M516" s="79" t="s">
        <v>1119</v>
      </c>
      <c r="N516" s="70" t="s">
        <v>169</v>
      </c>
      <c r="O516" s="70" t="s">
        <v>72</v>
      </c>
      <c r="P516" s="79" t="s">
        <v>69</v>
      </c>
      <c r="Q516" s="70" t="s">
        <v>1120</v>
      </c>
      <c r="R516" s="99" t="s">
        <v>1121</v>
      </c>
      <c r="S516" s="73">
        <v>122201202</v>
      </c>
      <c r="T516" s="99" t="s">
        <v>1122</v>
      </c>
      <c r="U516" s="99" t="s">
        <v>521</v>
      </c>
      <c r="V516" s="100" t="s">
        <v>1123</v>
      </c>
      <c r="W516" s="99">
        <v>6836196</v>
      </c>
      <c r="X516" s="83" t="s">
        <v>77</v>
      </c>
      <c r="Y516" s="70" t="s">
        <v>78</v>
      </c>
      <c r="Z516" s="95">
        <v>45272</v>
      </c>
      <c r="AA516" s="95">
        <v>45293</v>
      </c>
      <c r="AB516" s="95">
        <v>45293</v>
      </c>
      <c r="AC516" s="95">
        <v>45293</v>
      </c>
      <c r="AD516" s="86">
        <f t="shared" si="25"/>
        <v>21</v>
      </c>
      <c r="AE516" s="86">
        <f t="shared" si="25"/>
        <v>0</v>
      </c>
      <c r="AF516" s="86">
        <f t="shared" si="26"/>
        <v>21</v>
      </c>
      <c r="AG516" s="87" t="s">
        <v>69</v>
      </c>
      <c r="AH516" s="88" t="s">
        <v>69</v>
      </c>
      <c r="AI516" s="86" t="str">
        <f>VLOOKUP(Q516,[5]BD!H$6:K$170,4,0)</f>
        <v>13-10-00-022</v>
      </c>
    </row>
    <row r="517" spans="1:35" s="67" customFormat="1" ht="15" hidden="1" customHeight="1" x14ac:dyDescent="0.25">
      <c r="A517" s="68">
        <v>492</v>
      </c>
      <c r="B517" s="69">
        <v>78181500</v>
      </c>
      <c r="C517" s="70" t="s">
        <v>623</v>
      </c>
      <c r="D517" s="71" t="s">
        <v>167</v>
      </c>
      <c r="E517" s="72">
        <v>259</v>
      </c>
      <c r="F517" s="70" t="s">
        <v>164</v>
      </c>
      <c r="G517" s="73" t="s">
        <v>67</v>
      </c>
      <c r="H517" s="74">
        <v>35000000</v>
      </c>
      <c r="I517" s="74">
        <v>35000000</v>
      </c>
      <c r="J517" s="75" t="s">
        <v>68</v>
      </c>
      <c r="K517" s="70" t="s">
        <v>69</v>
      </c>
      <c r="L517" s="76">
        <f>+H517-I517</f>
        <v>0</v>
      </c>
      <c r="M517" s="79" t="s">
        <v>1124</v>
      </c>
      <c r="N517" s="78" t="s">
        <v>100</v>
      </c>
      <c r="O517" s="70" t="s">
        <v>72</v>
      </c>
      <c r="P517" s="79" t="s">
        <v>69</v>
      </c>
      <c r="Q517" s="70" t="s">
        <v>1120</v>
      </c>
      <c r="R517" s="99" t="s">
        <v>1121</v>
      </c>
      <c r="S517" s="73">
        <v>122201202</v>
      </c>
      <c r="T517" s="99" t="s">
        <v>1122</v>
      </c>
      <c r="U517" s="99" t="s">
        <v>521</v>
      </c>
      <c r="V517" s="100" t="s">
        <v>1123</v>
      </c>
      <c r="W517" s="99">
        <v>6836196</v>
      </c>
      <c r="X517" s="83" t="s">
        <v>77</v>
      </c>
      <c r="Y517" s="70" t="s">
        <v>78</v>
      </c>
      <c r="Z517" s="95">
        <v>45369</v>
      </c>
      <c r="AA517" s="95">
        <v>45383</v>
      </c>
      <c r="AB517" s="95">
        <v>45397</v>
      </c>
      <c r="AC517" s="95">
        <v>45398</v>
      </c>
      <c r="AD517" s="86">
        <f t="shared" si="25"/>
        <v>14</v>
      </c>
      <c r="AE517" s="86">
        <f t="shared" si="25"/>
        <v>14</v>
      </c>
      <c r="AF517" s="86">
        <f>+AD517+AE517</f>
        <v>28</v>
      </c>
      <c r="AG517" s="87" t="s">
        <v>69</v>
      </c>
      <c r="AH517" s="88" t="s">
        <v>69</v>
      </c>
      <c r="AI517" s="86" t="str">
        <f>VLOOKUP(Q517,[5]BD!H$6:K$170,4,0)</f>
        <v>13-10-00-022</v>
      </c>
    </row>
    <row r="518" spans="1:35" s="67" customFormat="1" ht="15" hidden="1" customHeight="1" x14ac:dyDescent="0.25">
      <c r="A518" s="68">
        <v>493</v>
      </c>
      <c r="B518" s="69">
        <v>39121700</v>
      </c>
      <c r="C518" s="70" t="s">
        <v>558</v>
      </c>
      <c r="D518" s="71" t="s">
        <v>321</v>
      </c>
      <c r="E518" s="72">
        <v>186</v>
      </c>
      <c r="F518" s="70" t="s">
        <v>164</v>
      </c>
      <c r="G518" s="73" t="s">
        <v>67</v>
      </c>
      <c r="H518" s="74">
        <v>20000000</v>
      </c>
      <c r="I518" s="74">
        <v>20000000</v>
      </c>
      <c r="J518" s="75" t="s">
        <v>68</v>
      </c>
      <c r="K518" s="70" t="s">
        <v>69</v>
      </c>
      <c r="L518" s="76">
        <f>+H518-I518</f>
        <v>0</v>
      </c>
      <c r="M518" s="79" t="s">
        <v>1125</v>
      </c>
      <c r="N518" s="78" t="s">
        <v>313</v>
      </c>
      <c r="O518" s="70" t="s">
        <v>72</v>
      </c>
      <c r="P518" s="79" t="s">
        <v>69</v>
      </c>
      <c r="Q518" s="70" t="s">
        <v>1120</v>
      </c>
      <c r="R518" s="99" t="s">
        <v>1121</v>
      </c>
      <c r="S518" s="73">
        <v>122201202</v>
      </c>
      <c r="T518" s="99" t="s">
        <v>1122</v>
      </c>
      <c r="U518" s="99" t="s">
        <v>521</v>
      </c>
      <c r="V518" s="100" t="s">
        <v>1123</v>
      </c>
      <c r="W518" s="99">
        <v>6836196</v>
      </c>
      <c r="X518" s="83" t="s">
        <v>77</v>
      </c>
      <c r="Y518" s="70" t="s">
        <v>81</v>
      </c>
      <c r="Z518" s="95">
        <v>45447</v>
      </c>
      <c r="AA518" s="95">
        <v>45457</v>
      </c>
      <c r="AB518" s="95">
        <v>45471</v>
      </c>
      <c r="AC518" s="95">
        <v>45471</v>
      </c>
      <c r="AD518" s="86">
        <f t="shared" ref="AD518:AE534" si="28">+AA518-Z518</f>
        <v>10</v>
      </c>
      <c r="AE518" s="86">
        <f t="shared" si="28"/>
        <v>14</v>
      </c>
      <c r="AF518" s="86">
        <f>+AD518+AE518</f>
        <v>24</v>
      </c>
      <c r="AG518" s="87" t="s">
        <v>69</v>
      </c>
      <c r="AH518" s="88" t="s">
        <v>69</v>
      </c>
      <c r="AI518" s="86" t="str">
        <f>VLOOKUP(Q518,[5]BD!H$6:K$170,4,0)</f>
        <v>13-10-00-022</v>
      </c>
    </row>
    <row r="519" spans="1:35" s="67" customFormat="1" ht="15" hidden="1" customHeight="1" x14ac:dyDescent="0.25">
      <c r="A519" s="68">
        <v>494</v>
      </c>
      <c r="B519" s="69">
        <v>15101500</v>
      </c>
      <c r="C519" s="70" t="s">
        <v>602</v>
      </c>
      <c r="D519" s="71" t="s">
        <v>65</v>
      </c>
      <c r="E519" s="72">
        <v>337</v>
      </c>
      <c r="F519" s="70" t="s">
        <v>164</v>
      </c>
      <c r="G519" s="73" t="s">
        <v>67</v>
      </c>
      <c r="H519" s="74">
        <v>10000000</v>
      </c>
      <c r="I519" s="74">
        <v>10000000</v>
      </c>
      <c r="J519" s="75" t="s">
        <v>68</v>
      </c>
      <c r="K519" s="70" t="s">
        <v>69</v>
      </c>
      <c r="L519" s="76">
        <f>+H519-I519</f>
        <v>0</v>
      </c>
      <c r="M519" s="79" t="s">
        <v>1126</v>
      </c>
      <c r="N519" s="78" t="s">
        <v>313</v>
      </c>
      <c r="O519" s="70" t="s">
        <v>72</v>
      </c>
      <c r="P519" s="79" t="s">
        <v>69</v>
      </c>
      <c r="Q519" s="70" t="s">
        <v>1120</v>
      </c>
      <c r="R519" s="99" t="s">
        <v>1121</v>
      </c>
      <c r="S519" s="73">
        <v>122201202</v>
      </c>
      <c r="T519" s="99" t="s">
        <v>1122</v>
      </c>
      <c r="U519" s="99" t="s">
        <v>521</v>
      </c>
      <c r="V519" s="100" t="s">
        <v>1123</v>
      </c>
      <c r="W519" s="99">
        <v>6836196</v>
      </c>
      <c r="X519" s="83" t="s">
        <v>77</v>
      </c>
      <c r="Y519" s="70" t="s">
        <v>81</v>
      </c>
      <c r="Z519" s="95">
        <v>45294</v>
      </c>
      <c r="AA519" s="95">
        <v>45303</v>
      </c>
      <c r="AB519" s="95">
        <v>45317</v>
      </c>
      <c r="AC519" s="95">
        <v>45320</v>
      </c>
      <c r="AD519" s="86">
        <f t="shared" si="28"/>
        <v>9</v>
      </c>
      <c r="AE519" s="86">
        <f t="shared" si="28"/>
        <v>14</v>
      </c>
      <c r="AF519" s="86">
        <f>+AD519+AE519</f>
        <v>23</v>
      </c>
      <c r="AG519" s="87" t="s">
        <v>69</v>
      </c>
      <c r="AH519" s="88" t="s">
        <v>69</v>
      </c>
      <c r="AI519" s="86" t="str">
        <f>VLOOKUP(Q519,[5]BD!H$6:K$170,4,0)</f>
        <v>13-10-00-022</v>
      </c>
    </row>
    <row r="520" spans="1:35" s="67" customFormat="1" ht="15" hidden="1" customHeight="1" x14ac:dyDescent="0.25">
      <c r="A520" s="68">
        <v>495</v>
      </c>
      <c r="B520" s="69">
        <v>72102100</v>
      </c>
      <c r="C520" s="70" t="s">
        <v>606</v>
      </c>
      <c r="D520" s="71" t="s">
        <v>156</v>
      </c>
      <c r="E520" s="72">
        <v>279</v>
      </c>
      <c r="F520" s="70" t="s">
        <v>164</v>
      </c>
      <c r="G520" s="73" t="s">
        <v>67</v>
      </c>
      <c r="H520" s="74">
        <v>8500000</v>
      </c>
      <c r="I520" s="74">
        <v>8500000</v>
      </c>
      <c r="J520" s="75" t="s">
        <v>68</v>
      </c>
      <c r="K520" s="70" t="s">
        <v>69</v>
      </c>
      <c r="L520" s="76">
        <f>+H520-I520</f>
        <v>0</v>
      </c>
      <c r="M520" s="79" t="s">
        <v>1127</v>
      </c>
      <c r="N520" s="78" t="s">
        <v>100</v>
      </c>
      <c r="O520" s="78" t="s">
        <v>72</v>
      </c>
      <c r="P520" s="79" t="s">
        <v>69</v>
      </c>
      <c r="Q520" s="70" t="s">
        <v>1120</v>
      </c>
      <c r="R520" s="99" t="s">
        <v>1121</v>
      </c>
      <c r="S520" s="73">
        <v>122201202</v>
      </c>
      <c r="T520" s="99" t="s">
        <v>1122</v>
      </c>
      <c r="U520" s="99" t="s">
        <v>521</v>
      </c>
      <c r="V520" s="100" t="s">
        <v>1123</v>
      </c>
      <c r="W520" s="99">
        <v>6836196</v>
      </c>
      <c r="X520" s="83" t="s">
        <v>77</v>
      </c>
      <c r="Y520" s="70" t="s">
        <v>81</v>
      </c>
      <c r="Z520" s="95">
        <v>45352</v>
      </c>
      <c r="AA520" s="95">
        <v>45363</v>
      </c>
      <c r="AB520" s="95">
        <v>45377</v>
      </c>
      <c r="AC520" s="95">
        <v>45378</v>
      </c>
      <c r="AD520" s="86">
        <f t="shared" si="28"/>
        <v>11</v>
      </c>
      <c r="AE520" s="86">
        <f t="shared" si="28"/>
        <v>14</v>
      </c>
      <c r="AF520" s="86">
        <f>+AD520+AE520</f>
        <v>25</v>
      </c>
      <c r="AG520" s="87" t="s">
        <v>69</v>
      </c>
      <c r="AH520" s="88" t="s">
        <v>69</v>
      </c>
      <c r="AI520" s="86" t="str">
        <f>VLOOKUP(Q520,[5]BD!H$6:K$170,4,0)</f>
        <v>13-10-00-022</v>
      </c>
    </row>
    <row r="521" spans="1:35" s="67" customFormat="1" ht="15" hidden="1" customHeight="1" x14ac:dyDescent="0.25">
      <c r="A521" s="127">
        <v>496</v>
      </c>
      <c r="B521" s="69">
        <v>80131500</v>
      </c>
      <c r="C521" s="81" t="s">
        <v>166</v>
      </c>
      <c r="D521" s="71" t="s">
        <v>65</v>
      </c>
      <c r="E521" s="72">
        <v>365</v>
      </c>
      <c r="F521" s="70" t="s">
        <v>66</v>
      </c>
      <c r="G521" s="73" t="s">
        <v>67</v>
      </c>
      <c r="H521" s="74">
        <v>43639200</v>
      </c>
      <c r="I521" s="74">
        <v>43639200</v>
      </c>
      <c r="J521" s="75" t="s">
        <v>68</v>
      </c>
      <c r="K521" s="70" t="s">
        <v>69</v>
      </c>
      <c r="L521" s="76">
        <f t="shared" si="27"/>
        <v>0</v>
      </c>
      <c r="M521" s="79" t="s">
        <v>1128</v>
      </c>
      <c r="N521" s="70" t="s">
        <v>169</v>
      </c>
      <c r="O521" s="70" t="s">
        <v>72</v>
      </c>
      <c r="P521" s="79" t="s">
        <v>69</v>
      </c>
      <c r="Q521" s="70" t="s">
        <v>1129</v>
      </c>
      <c r="R521" s="99" t="s">
        <v>1121</v>
      </c>
      <c r="S521" s="73">
        <v>143201202</v>
      </c>
      <c r="T521" s="99" t="s">
        <v>1122</v>
      </c>
      <c r="U521" s="99" t="s">
        <v>521</v>
      </c>
      <c r="V521" s="100" t="s">
        <v>1123</v>
      </c>
      <c r="W521" s="99">
        <v>6836196</v>
      </c>
      <c r="X521" s="83" t="s">
        <v>77</v>
      </c>
      <c r="Y521" s="70" t="s">
        <v>78</v>
      </c>
      <c r="Z521" s="95">
        <v>45272</v>
      </c>
      <c r="AA521" s="95">
        <v>45293</v>
      </c>
      <c r="AB521" s="95">
        <v>45293</v>
      </c>
      <c r="AC521" s="95">
        <v>45293</v>
      </c>
      <c r="AD521" s="86">
        <f t="shared" si="28"/>
        <v>21</v>
      </c>
      <c r="AE521" s="86">
        <f t="shared" si="28"/>
        <v>0</v>
      </c>
      <c r="AF521" s="86">
        <f t="shared" si="26"/>
        <v>21</v>
      </c>
      <c r="AG521" s="87" t="s">
        <v>69</v>
      </c>
      <c r="AH521" s="88" t="s">
        <v>69</v>
      </c>
      <c r="AI521" s="86" t="str">
        <f>VLOOKUP(Q521,[5]BD!H$6:K$170,4,0)</f>
        <v>13-10-00-022</v>
      </c>
    </row>
    <row r="522" spans="1:35" s="67" customFormat="1" ht="15" hidden="1" customHeight="1" x14ac:dyDescent="0.25">
      <c r="A522" s="127">
        <v>497</v>
      </c>
      <c r="B522" s="69">
        <v>80131500</v>
      </c>
      <c r="C522" s="81" t="s">
        <v>166</v>
      </c>
      <c r="D522" s="71" t="s">
        <v>65</v>
      </c>
      <c r="E522" s="72">
        <v>365</v>
      </c>
      <c r="F522" s="70" t="s">
        <v>66</v>
      </c>
      <c r="G522" s="73" t="s">
        <v>67</v>
      </c>
      <c r="H522" s="74">
        <v>105792000</v>
      </c>
      <c r="I522" s="74">
        <v>105792000</v>
      </c>
      <c r="J522" s="75" t="s">
        <v>68</v>
      </c>
      <c r="K522" s="70" t="s">
        <v>69</v>
      </c>
      <c r="L522" s="76">
        <f t="shared" si="27"/>
        <v>0</v>
      </c>
      <c r="M522" s="79" t="s">
        <v>1130</v>
      </c>
      <c r="N522" s="70" t="s">
        <v>169</v>
      </c>
      <c r="O522" s="70" t="s">
        <v>72</v>
      </c>
      <c r="P522" s="79" t="s">
        <v>69</v>
      </c>
      <c r="Q522" s="70" t="s">
        <v>1131</v>
      </c>
      <c r="R522" s="99" t="s">
        <v>1121</v>
      </c>
      <c r="S522" s="73">
        <v>145000201</v>
      </c>
      <c r="T522" s="99" t="s">
        <v>1122</v>
      </c>
      <c r="U522" s="99" t="s">
        <v>521</v>
      </c>
      <c r="V522" s="100" t="s">
        <v>1123</v>
      </c>
      <c r="W522" s="99">
        <v>6836196</v>
      </c>
      <c r="X522" s="83" t="s">
        <v>77</v>
      </c>
      <c r="Y522" s="70" t="s">
        <v>78</v>
      </c>
      <c r="Z522" s="95">
        <v>45272</v>
      </c>
      <c r="AA522" s="95">
        <v>45293</v>
      </c>
      <c r="AB522" s="95">
        <v>45293</v>
      </c>
      <c r="AC522" s="95">
        <v>45293</v>
      </c>
      <c r="AD522" s="86">
        <f t="shared" si="28"/>
        <v>21</v>
      </c>
      <c r="AE522" s="86">
        <f t="shared" si="28"/>
        <v>0</v>
      </c>
      <c r="AF522" s="86">
        <f t="shared" si="26"/>
        <v>21</v>
      </c>
      <c r="AG522" s="87" t="s">
        <v>69</v>
      </c>
      <c r="AH522" s="88" t="s">
        <v>69</v>
      </c>
      <c r="AI522" s="86" t="str">
        <f>VLOOKUP(Q522,[5]BD!H$6:K$170,4,0)</f>
        <v>13-10-00-022</v>
      </c>
    </row>
    <row r="523" spans="1:35" s="67" customFormat="1" ht="15" hidden="1" customHeight="1" x14ac:dyDescent="0.25">
      <c r="A523" s="68">
        <v>498</v>
      </c>
      <c r="B523" s="69">
        <v>15101500</v>
      </c>
      <c r="C523" s="70" t="s">
        <v>602</v>
      </c>
      <c r="D523" s="71" t="s">
        <v>65</v>
      </c>
      <c r="E523" s="72">
        <v>336</v>
      </c>
      <c r="F523" s="70" t="s">
        <v>164</v>
      </c>
      <c r="G523" s="73" t="s">
        <v>67</v>
      </c>
      <c r="H523" s="74">
        <v>4600000</v>
      </c>
      <c r="I523" s="74">
        <v>4600000</v>
      </c>
      <c r="J523" s="75" t="s">
        <v>68</v>
      </c>
      <c r="K523" s="70" t="s">
        <v>69</v>
      </c>
      <c r="L523" s="76">
        <f>+H523-I523</f>
        <v>0</v>
      </c>
      <c r="M523" s="79" t="s">
        <v>1132</v>
      </c>
      <c r="N523" s="78" t="s">
        <v>313</v>
      </c>
      <c r="O523" s="70" t="s">
        <v>72</v>
      </c>
      <c r="P523" s="79" t="s">
        <v>69</v>
      </c>
      <c r="Q523" s="70" t="s">
        <v>1131</v>
      </c>
      <c r="R523" s="99" t="s">
        <v>1121</v>
      </c>
      <c r="S523" s="73">
        <v>145000201</v>
      </c>
      <c r="T523" s="99" t="s">
        <v>1122</v>
      </c>
      <c r="U523" s="99" t="s">
        <v>521</v>
      </c>
      <c r="V523" s="100" t="s">
        <v>1123</v>
      </c>
      <c r="W523" s="99">
        <v>6836196</v>
      </c>
      <c r="X523" s="83" t="s">
        <v>77</v>
      </c>
      <c r="Y523" s="70" t="s">
        <v>83</v>
      </c>
      <c r="Z523" s="95">
        <v>45296</v>
      </c>
      <c r="AA523" s="95">
        <v>45306</v>
      </c>
      <c r="AB523" s="95">
        <v>45320</v>
      </c>
      <c r="AC523" s="95">
        <v>45321</v>
      </c>
      <c r="AD523" s="86">
        <f t="shared" si="28"/>
        <v>10</v>
      </c>
      <c r="AE523" s="86">
        <f t="shared" si="28"/>
        <v>14</v>
      </c>
      <c r="AF523" s="86">
        <f>+AD523+AE523</f>
        <v>24</v>
      </c>
      <c r="AG523" s="87" t="s">
        <v>69</v>
      </c>
      <c r="AH523" s="88" t="s">
        <v>69</v>
      </c>
      <c r="AI523" s="86" t="str">
        <f>VLOOKUP(Q523,[5]BD!H$6:K$170,4,0)</f>
        <v>13-10-00-022</v>
      </c>
    </row>
    <row r="524" spans="1:35" s="67" customFormat="1" ht="15" hidden="1" customHeight="1" x14ac:dyDescent="0.25">
      <c r="A524" s="127">
        <v>499</v>
      </c>
      <c r="B524" s="69">
        <v>80131500</v>
      </c>
      <c r="C524" s="81" t="s">
        <v>166</v>
      </c>
      <c r="D524" s="71" t="s">
        <v>65</v>
      </c>
      <c r="E524" s="72">
        <v>365</v>
      </c>
      <c r="F524" s="70" t="s">
        <v>66</v>
      </c>
      <c r="G524" s="73" t="s">
        <v>67</v>
      </c>
      <c r="H524" s="74">
        <v>142800000</v>
      </c>
      <c r="I524" s="74">
        <v>142800000</v>
      </c>
      <c r="J524" s="75" t="s">
        <v>68</v>
      </c>
      <c r="K524" s="70" t="s">
        <v>69</v>
      </c>
      <c r="L524" s="76">
        <f t="shared" si="27"/>
        <v>0</v>
      </c>
      <c r="M524" s="79" t="s">
        <v>1133</v>
      </c>
      <c r="N524" s="70" t="s">
        <v>169</v>
      </c>
      <c r="O524" s="70" t="s">
        <v>72</v>
      </c>
      <c r="P524" s="79" t="s">
        <v>69</v>
      </c>
      <c r="Q524" s="70" t="s">
        <v>1134</v>
      </c>
      <c r="R524" s="99" t="s">
        <v>1121</v>
      </c>
      <c r="S524" s="73">
        <v>178201202</v>
      </c>
      <c r="T524" s="99" t="s">
        <v>1122</v>
      </c>
      <c r="U524" s="99" t="s">
        <v>521</v>
      </c>
      <c r="V524" s="100" t="s">
        <v>1123</v>
      </c>
      <c r="W524" s="99">
        <v>6836196</v>
      </c>
      <c r="X524" s="83" t="s">
        <v>77</v>
      </c>
      <c r="Y524" s="70" t="s">
        <v>78</v>
      </c>
      <c r="Z524" s="95">
        <v>45272</v>
      </c>
      <c r="AA524" s="95">
        <v>45293</v>
      </c>
      <c r="AB524" s="95">
        <v>45293</v>
      </c>
      <c r="AC524" s="95">
        <v>45293</v>
      </c>
      <c r="AD524" s="86">
        <f t="shared" si="28"/>
        <v>21</v>
      </c>
      <c r="AE524" s="86">
        <f t="shared" si="28"/>
        <v>0</v>
      </c>
      <c r="AF524" s="86">
        <f t="shared" si="26"/>
        <v>21</v>
      </c>
      <c r="AG524" s="87" t="s">
        <v>69</v>
      </c>
      <c r="AH524" s="88" t="s">
        <v>69</v>
      </c>
      <c r="AI524" s="86" t="str">
        <f>VLOOKUP(Q524,[5]BD!H$6:K$170,4,0)</f>
        <v>13-10-00-022</v>
      </c>
    </row>
    <row r="525" spans="1:35" s="67" customFormat="1" ht="15" hidden="1" customHeight="1" x14ac:dyDescent="0.25">
      <c r="A525" s="68">
        <v>500</v>
      </c>
      <c r="B525" s="69">
        <v>15101500</v>
      </c>
      <c r="C525" s="70" t="s">
        <v>602</v>
      </c>
      <c r="D525" s="71" t="s">
        <v>151</v>
      </c>
      <c r="E525" s="72">
        <v>301</v>
      </c>
      <c r="F525" s="70" t="s">
        <v>164</v>
      </c>
      <c r="G525" s="73" t="s">
        <v>67</v>
      </c>
      <c r="H525" s="74">
        <v>4600000</v>
      </c>
      <c r="I525" s="74">
        <v>4600000</v>
      </c>
      <c r="J525" s="75" t="s">
        <v>68</v>
      </c>
      <c r="K525" s="70" t="s">
        <v>69</v>
      </c>
      <c r="L525" s="76">
        <f t="shared" si="27"/>
        <v>0</v>
      </c>
      <c r="M525" s="79" t="s">
        <v>1135</v>
      </c>
      <c r="N525" s="78" t="s">
        <v>313</v>
      </c>
      <c r="O525" s="70" t="s">
        <v>72</v>
      </c>
      <c r="P525" s="79" t="s">
        <v>69</v>
      </c>
      <c r="Q525" s="70" t="s">
        <v>1134</v>
      </c>
      <c r="R525" s="99" t="s">
        <v>1121</v>
      </c>
      <c r="S525" s="73">
        <v>178201202</v>
      </c>
      <c r="T525" s="99" t="s">
        <v>1122</v>
      </c>
      <c r="U525" s="99" t="s">
        <v>521</v>
      </c>
      <c r="V525" s="100" t="s">
        <v>1123</v>
      </c>
      <c r="W525" s="99">
        <v>6836196</v>
      </c>
      <c r="X525" s="83" t="s">
        <v>77</v>
      </c>
      <c r="Y525" s="70" t="s">
        <v>83</v>
      </c>
      <c r="Z525" s="95">
        <v>45328</v>
      </c>
      <c r="AA525" s="95">
        <v>45341</v>
      </c>
      <c r="AB525" s="95">
        <v>45355</v>
      </c>
      <c r="AC525" s="95">
        <v>45356</v>
      </c>
      <c r="AD525" s="86">
        <f t="shared" si="28"/>
        <v>13</v>
      </c>
      <c r="AE525" s="86">
        <f t="shared" si="28"/>
        <v>14</v>
      </c>
      <c r="AF525" s="86">
        <f t="shared" si="26"/>
        <v>27</v>
      </c>
      <c r="AG525" s="87" t="s">
        <v>69</v>
      </c>
      <c r="AH525" s="88" t="s">
        <v>69</v>
      </c>
      <c r="AI525" s="86" t="str">
        <f>VLOOKUP(Q525,[5]BD!H$6:K$170,4,0)</f>
        <v>13-10-00-022</v>
      </c>
    </row>
    <row r="526" spans="1:35" s="67" customFormat="1" ht="15" hidden="1" customHeight="1" x14ac:dyDescent="0.25">
      <c r="A526" s="68">
        <v>501</v>
      </c>
      <c r="B526" s="69">
        <v>15101500</v>
      </c>
      <c r="C526" s="70" t="s">
        <v>602</v>
      </c>
      <c r="D526" s="71" t="s">
        <v>151</v>
      </c>
      <c r="E526" s="72">
        <v>308</v>
      </c>
      <c r="F526" s="70" t="s">
        <v>164</v>
      </c>
      <c r="G526" s="73" t="s">
        <v>67</v>
      </c>
      <c r="H526" s="74">
        <v>4600000</v>
      </c>
      <c r="I526" s="74">
        <v>4600000</v>
      </c>
      <c r="J526" s="75" t="s">
        <v>68</v>
      </c>
      <c r="K526" s="70" t="s">
        <v>69</v>
      </c>
      <c r="L526" s="76">
        <f>+H526-I526</f>
        <v>0</v>
      </c>
      <c r="M526" s="79" t="s">
        <v>1136</v>
      </c>
      <c r="N526" s="78" t="s">
        <v>313</v>
      </c>
      <c r="O526" s="70" t="s">
        <v>72</v>
      </c>
      <c r="P526" s="79" t="s">
        <v>69</v>
      </c>
      <c r="Q526" s="70" t="s">
        <v>1137</v>
      </c>
      <c r="R526" s="99" t="s">
        <v>1121</v>
      </c>
      <c r="S526" s="73">
        <v>142201202</v>
      </c>
      <c r="T526" s="99" t="s">
        <v>1122</v>
      </c>
      <c r="U526" s="99" t="s">
        <v>521</v>
      </c>
      <c r="V526" s="100" t="s">
        <v>1123</v>
      </c>
      <c r="W526" s="99">
        <v>6836196</v>
      </c>
      <c r="X526" s="83" t="s">
        <v>77</v>
      </c>
      <c r="Y526" s="70" t="s">
        <v>81</v>
      </c>
      <c r="Z526" s="95">
        <v>45322</v>
      </c>
      <c r="AA526" s="95">
        <v>45334</v>
      </c>
      <c r="AB526" s="95">
        <v>45348</v>
      </c>
      <c r="AC526" s="95">
        <v>45349</v>
      </c>
      <c r="AD526" s="86">
        <f t="shared" si="28"/>
        <v>12</v>
      </c>
      <c r="AE526" s="86">
        <f t="shared" si="28"/>
        <v>14</v>
      </c>
      <c r="AF526" s="86">
        <f>+AD526+AE526</f>
        <v>26</v>
      </c>
      <c r="AG526" s="87" t="s">
        <v>69</v>
      </c>
      <c r="AH526" s="88" t="s">
        <v>69</v>
      </c>
      <c r="AI526" s="86" t="str">
        <f>VLOOKUP(Q526,[5]BD!H$6:K$170,4,0)</f>
        <v>13-10-00-022</v>
      </c>
    </row>
    <row r="527" spans="1:35" s="67" customFormat="1" ht="15" hidden="1" customHeight="1" x14ac:dyDescent="0.25">
      <c r="A527" s="68">
        <v>502</v>
      </c>
      <c r="B527" s="69">
        <v>72154022</v>
      </c>
      <c r="C527" s="70" t="s">
        <v>484</v>
      </c>
      <c r="D527" s="71" t="s">
        <v>241</v>
      </c>
      <c r="E527" s="72">
        <v>214</v>
      </c>
      <c r="F527" s="70" t="s">
        <v>164</v>
      </c>
      <c r="G527" s="73" t="s">
        <v>67</v>
      </c>
      <c r="H527" s="74">
        <v>5000000</v>
      </c>
      <c r="I527" s="74">
        <v>5000000</v>
      </c>
      <c r="J527" s="75" t="s">
        <v>68</v>
      </c>
      <c r="K527" s="70" t="s">
        <v>69</v>
      </c>
      <c r="L527" s="76">
        <f t="shared" ref="L527:L534" si="29">+H527-I527</f>
        <v>0</v>
      </c>
      <c r="M527" s="79" t="s">
        <v>1138</v>
      </c>
      <c r="N527" s="78" t="s">
        <v>100</v>
      </c>
      <c r="O527" s="70" t="s">
        <v>72</v>
      </c>
      <c r="P527" s="79" t="s">
        <v>69</v>
      </c>
      <c r="Q527" s="70" t="s">
        <v>1137</v>
      </c>
      <c r="R527" s="99" t="s">
        <v>1121</v>
      </c>
      <c r="S527" s="73">
        <v>142201202</v>
      </c>
      <c r="T527" s="99" t="s">
        <v>1122</v>
      </c>
      <c r="U527" s="99" t="s">
        <v>521</v>
      </c>
      <c r="V527" s="100" t="s">
        <v>1123</v>
      </c>
      <c r="W527" s="99">
        <v>6836196</v>
      </c>
      <c r="X527" s="83" t="s">
        <v>77</v>
      </c>
      <c r="Y527" s="70" t="s">
        <v>83</v>
      </c>
      <c r="Z527" s="95">
        <v>45415</v>
      </c>
      <c r="AA527" s="95">
        <v>45427</v>
      </c>
      <c r="AB527" s="95">
        <v>45442</v>
      </c>
      <c r="AC527" s="95">
        <v>45443</v>
      </c>
      <c r="AD527" s="86">
        <f t="shared" si="28"/>
        <v>12</v>
      </c>
      <c r="AE527" s="86">
        <f t="shared" si="28"/>
        <v>15</v>
      </c>
      <c r="AF527" s="86">
        <f t="shared" si="26"/>
        <v>27</v>
      </c>
      <c r="AG527" s="87" t="s">
        <v>69</v>
      </c>
      <c r="AH527" s="88" t="s">
        <v>69</v>
      </c>
      <c r="AI527" s="86" t="str">
        <f>VLOOKUP(Q527,[5]BD!H$6:K$170,4,0)</f>
        <v>13-10-00-022</v>
      </c>
    </row>
    <row r="528" spans="1:35" s="67" customFormat="1" ht="15" hidden="1" customHeight="1" x14ac:dyDescent="0.25">
      <c r="A528" s="68">
        <v>503</v>
      </c>
      <c r="B528" s="69">
        <v>72102100</v>
      </c>
      <c r="C528" s="70" t="s">
        <v>606</v>
      </c>
      <c r="D528" s="71" t="s">
        <v>167</v>
      </c>
      <c r="E528" s="72">
        <v>120</v>
      </c>
      <c r="F528" s="70" t="s">
        <v>164</v>
      </c>
      <c r="G528" s="73" t="s">
        <v>67</v>
      </c>
      <c r="H528" s="74">
        <v>10000000</v>
      </c>
      <c r="I528" s="74">
        <v>10000000</v>
      </c>
      <c r="J528" s="75" t="s">
        <v>68</v>
      </c>
      <c r="K528" s="70" t="s">
        <v>69</v>
      </c>
      <c r="L528" s="76">
        <f t="shared" si="29"/>
        <v>0</v>
      </c>
      <c r="M528" s="79" t="s">
        <v>1139</v>
      </c>
      <c r="N528" s="78" t="s">
        <v>100</v>
      </c>
      <c r="O528" s="78" t="s">
        <v>72</v>
      </c>
      <c r="P528" s="79" t="s">
        <v>69</v>
      </c>
      <c r="Q528" s="70" t="s">
        <v>1140</v>
      </c>
      <c r="R528" s="99" t="s">
        <v>1141</v>
      </c>
      <c r="S528" s="73">
        <v>144201202</v>
      </c>
      <c r="T528" s="99" t="s">
        <v>1142</v>
      </c>
      <c r="U528" s="99" t="s">
        <v>521</v>
      </c>
      <c r="V528" s="100" t="s">
        <v>1143</v>
      </c>
      <c r="W528" s="99">
        <v>6086334005</v>
      </c>
      <c r="X528" s="83" t="s">
        <v>77</v>
      </c>
      <c r="Y528" s="70" t="s">
        <v>78</v>
      </c>
      <c r="Z528" s="95">
        <v>45379</v>
      </c>
      <c r="AA528" s="95">
        <v>45387</v>
      </c>
      <c r="AB528" s="95">
        <v>45390</v>
      </c>
      <c r="AC528" s="95">
        <v>45391</v>
      </c>
      <c r="AD528" s="86">
        <f t="shared" si="28"/>
        <v>8</v>
      </c>
      <c r="AE528" s="86">
        <f t="shared" si="28"/>
        <v>3</v>
      </c>
      <c r="AF528" s="86">
        <f t="shared" si="26"/>
        <v>11</v>
      </c>
      <c r="AG528" s="87" t="s">
        <v>69</v>
      </c>
      <c r="AH528" s="88" t="s">
        <v>69</v>
      </c>
      <c r="AI528" s="86" t="str">
        <f>VLOOKUP(Q528,[5]BD!H$6:K$170,4,0)</f>
        <v>13-10-00-044</v>
      </c>
    </row>
    <row r="529" spans="1:35" s="67" customFormat="1" ht="15" hidden="1" customHeight="1" x14ac:dyDescent="0.25">
      <c r="A529" s="68">
        <v>504</v>
      </c>
      <c r="B529" s="69">
        <v>15101500</v>
      </c>
      <c r="C529" s="70" t="s">
        <v>602</v>
      </c>
      <c r="D529" s="71" t="s">
        <v>151</v>
      </c>
      <c r="E529" s="72">
        <v>330</v>
      </c>
      <c r="F529" s="70" t="s">
        <v>164</v>
      </c>
      <c r="G529" s="73" t="s">
        <v>67</v>
      </c>
      <c r="H529" s="74">
        <v>5000000</v>
      </c>
      <c r="I529" s="74">
        <v>5000000</v>
      </c>
      <c r="J529" s="75" t="s">
        <v>68</v>
      </c>
      <c r="K529" s="70" t="s">
        <v>69</v>
      </c>
      <c r="L529" s="76">
        <f t="shared" si="29"/>
        <v>0</v>
      </c>
      <c r="M529" s="79" t="s">
        <v>1144</v>
      </c>
      <c r="N529" s="78" t="s">
        <v>100</v>
      </c>
      <c r="O529" s="78" t="s">
        <v>72</v>
      </c>
      <c r="P529" s="79" t="s">
        <v>69</v>
      </c>
      <c r="Q529" s="70" t="s">
        <v>1140</v>
      </c>
      <c r="R529" s="99" t="s">
        <v>1141</v>
      </c>
      <c r="S529" s="73">
        <v>144201202</v>
      </c>
      <c r="T529" s="99" t="s">
        <v>1142</v>
      </c>
      <c r="U529" s="99" t="s">
        <v>521</v>
      </c>
      <c r="V529" s="100" t="s">
        <v>1143</v>
      </c>
      <c r="W529" s="99">
        <v>6086334005</v>
      </c>
      <c r="X529" s="83" t="s">
        <v>77</v>
      </c>
      <c r="Y529" s="70" t="s">
        <v>81</v>
      </c>
      <c r="Z529" s="95">
        <v>45330</v>
      </c>
      <c r="AA529" s="95">
        <v>45335</v>
      </c>
      <c r="AB529" s="95">
        <v>45337</v>
      </c>
      <c r="AC529" s="95">
        <v>45340</v>
      </c>
      <c r="AD529" s="86">
        <f t="shared" si="28"/>
        <v>5</v>
      </c>
      <c r="AE529" s="86">
        <f t="shared" si="28"/>
        <v>2</v>
      </c>
      <c r="AF529" s="86">
        <f t="shared" si="26"/>
        <v>7</v>
      </c>
      <c r="AG529" s="87" t="s">
        <v>69</v>
      </c>
      <c r="AH529" s="88" t="s">
        <v>69</v>
      </c>
      <c r="AI529" s="86" t="str">
        <f>VLOOKUP(Q529,[5]BD!H$6:K$170,4,0)</f>
        <v>13-10-00-044</v>
      </c>
    </row>
    <row r="530" spans="1:35" s="67" customFormat="1" ht="15" hidden="1" customHeight="1" x14ac:dyDescent="0.25">
      <c r="A530" s="68">
        <v>505</v>
      </c>
      <c r="B530" s="69">
        <v>73152108</v>
      </c>
      <c r="C530" s="70" t="s">
        <v>845</v>
      </c>
      <c r="D530" s="71" t="s">
        <v>98</v>
      </c>
      <c r="E530" s="72">
        <v>180</v>
      </c>
      <c r="F530" s="70" t="s">
        <v>164</v>
      </c>
      <c r="G530" s="73" t="s">
        <v>67</v>
      </c>
      <c r="H530" s="74">
        <v>30000000</v>
      </c>
      <c r="I530" s="74">
        <v>30000000</v>
      </c>
      <c r="J530" s="75" t="s">
        <v>68</v>
      </c>
      <c r="K530" s="70" t="s">
        <v>69</v>
      </c>
      <c r="L530" s="76">
        <f t="shared" si="29"/>
        <v>0</v>
      </c>
      <c r="M530" s="79" t="s">
        <v>1145</v>
      </c>
      <c r="N530" s="78" t="s">
        <v>100</v>
      </c>
      <c r="O530" s="78" t="s">
        <v>72</v>
      </c>
      <c r="P530" s="79" t="s">
        <v>69</v>
      </c>
      <c r="Q530" s="70" t="s">
        <v>1140</v>
      </c>
      <c r="R530" s="99" t="s">
        <v>1141</v>
      </c>
      <c r="S530" s="73">
        <v>144201202</v>
      </c>
      <c r="T530" s="99" t="s">
        <v>1142</v>
      </c>
      <c r="U530" s="99" t="s">
        <v>521</v>
      </c>
      <c r="V530" s="100" t="s">
        <v>1143</v>
      </c>
      <c r="W530" s="99">
        <v>6086334005</v>
      </c>
      <c r="X530" s="83" t="s">
        <v>77</v>
      </c>
      <c r="Y530" s="128" t="s">
        <v>83</v>
      </c>
      <c r="Z530" s="95">
        <v>45485</v>
      </c>
      <c r="AA530" s="95">
        <v>45488</v>
      </c>
      <c r="AB530" s="95">
        <v>45495</v>
      </c>
      <c r="AC530" s="95">
        <v>45497</v>
      </c>
      <c r="AD530" s="86">
        <f t="shared" si="28"/>
        <v>3</v>
      </c>
      <c r="AE530" s="86">
        <f t="shared" si="28"/>
        <v>7</v>
      </c>
      <c r="AF530" s="86">
        <f t="shared" si="26"/>
        <v>10</v>
      </c>
      <c r="AG530" s="87" t="s">
        <v>69</v>
      </c>
      <c r="AH530" s="88" t="s">
        <v>69</v>
      </c>
      <c r="AI530" s="86" t="str">
        <f>VLOOKUP(Q530,[5]BD!H$6:K$170,4,0)</f>
        <v>13-10-00-044</v>
      </c>
    </row>
    <row r="531" spans="1:35" s="67" customFormat="1" ht="15" hidden="1" customHeight="1" x14ac:dyDescent="0.25">
      <c r="A531" s="68">
        <v>506</v>
      </c>
      <c r="B531" s="69">
        <v>72101507</v>
      </c>
      <c r="C531" s="70" t="s">
        <v>504</v>
      </c>
      <c r="D531" s="71" t="s">
        <v>571</v>
      </c>
      <c r="E531" s="72">
        <v>120</v>
      </c>
      <c r="F531" s="70" t="s">
        <v>164</v>
      </c>
      <c r="G531" s="73" t="s">
        <v>67</v>
      </c>
      <c r="H531" s="74">
        <v>20000000</v>
      </c>
      <c r="I531" s="74">
        <v>20000000</v>
      </c>
      <c r="J531" s="75" t="s">
        <v>68</v>
      </c>
      <c r="K531" s="70" t="s">
        <v>69</v>
      </c>
      <c r="L531" s="76">
        <f t="shared" si="29"/>
        <v>0</v>
      </c>
      <c r="M531" s="79" t="s">
        <v>1146</v>
      </c>
      <c r="N531" s="78" t="s">
        <v>514</v>
      </c>
      <c r="O531" s="78" t="s">
        <v>72</v>
      </c>
      <c r="P531" s="79" t="s">
        <v>69</v>
      </c>
      <c r="Q531" s="70" t="s">
        <v>1140</v>
      </c>
      <c r="R531" s="99" t="s">
        <v>1141</v>
      </c>
      <c r="S531" s="73">
        <v>144201202</v>
      </c>
      <c r="T531" s="99" t="s">
        <v>1142</v>
      </c>
      <c r="U531" s="99" t="s">
        <v>521</v>
      </c>
      <c r="V531" s="100" t="s">
        <v>1143</v>
      </c>
      <c r="W531" s="99">
        <v>6086334005</v>
      </c>
      <c r="X531" s="83" t="s">
        <v>77</v>
      </c>
      <c r="Y531" s="70" t="s">
        <v>83</v>
      </c>
      <c r="Z531" s="95">
        <v>45547</v>
      </c>
      <c r="AA531" s="95">
        <v>45551</v>
      </c>
      <c r="AB531" s="95">
        <v>45558</v>
      </c>
      <c r="AC531" s="95">
        <v>45559</v>
      </c>
      <c r="AD531" s="86">
        <f t="shared" si="28"/>
        <v>4</v>
      </c>
      <c r="AE531" s="86">
        <f t="shared" si="28"/>
        <v>7</v>
      </c>
      <c r="AF531" s="86">
        <f t="shared" si="26"/>
        <v>11</v>
      </c>
      <c r="AG531" s="87" t="s">
        <v>69</v>
      </c>
      <c r="AH531" s="88" t="s">
        <v>69</v>
      </c>
      <c r="AI531" s="86" t="str">
        <f>VLOOKUP(Q531,[5]BD!H$6:K$170,4,0)</f>
        <v>13-10-00-044</v>
      </c>
    </row>
    <row r="532" spans="1:35" s="67" customFormat="1" ht="15" hidden="1" customHeight="1" x14ac:dyDescent="0.25">
      <c r="A532" s="68">
        <v>507</v>
      </c>
      <c r="B532" s="69">
        <v>73152108</v>
      </c>
      <c r="C532" s="70" t="s">
        <v>845</v>
      </c>
      <c r="D532" s="71" t="s">
        <v>156</v>
      </c>
      <c r="E532" s="72">
        <v>150</v>
      </c>
      <c r="F532" s="70" t="s">
        <v>164</v>
      </c>
      <c r="G532" s="73" t="s">
        <v>67</v>
      </c>
      <c r="H532" s="74">
        <v>6000000</v>
      </c>
      <c r="I532" s="74">
        <v>6000000</v>
      </c>
      <c r="J532" s="75" t="s">
        <v>68</v>
      </c>
      <c r="K532" s="70" t="s">
        <v>69</v>
      </c>
      <c r="L532" s="76">
        <f t="shared" si="29"/>
        <v>0</v>
      </c>
      <c r="M532" s="79" t="s">
        <v>1147</v>
      </c>
      <c r="N532" s="78" t="s">
        <v>100</v>
      </c>
      <c r="O532" s="78" t="s">
        <v>72</v>
      </c>
      <c r="P532" s="79" t="s">
        <v>69</v>
      </c>
      <c r="Q532" s="70" t="s">
        <v>1140</v>
      </c>
      <c r="R532" s="99" t="s">
        <v>1141</v>
      </c>
      <c r="S532" s="73">
        <v>144201202</v>
      </c>
      <c r="T532" s="99" t="s">
        <v>1142</v>
      </c>
      <c r="U532" s="99" t="s">
        <v>521</v>
      </c>
      <c r="V532" s="100" t="s">
        <v>1143</v>
      </c>
      <c r="W532" s="99">
        <v>6086334005</v>
      </c>
      <c r="X532" s="83" t="s">
        <v>77</v>
      </c>
      <c r="Y532" s="70" t="s">
        <v>83</v>
      </c>
      <c r="Z532" s="95">
        <v>45369</v>
      </c>
      <c r="AA532" s="95">
        <v>45373</v>
      </c>
      <c r="AB532" s="95">
        <v>45379</v>
      </c>
      <c r="AC532" s="95">
        <v>45382</v>
      </c>
      <c r="AD532" s="86">
        <f t="shared" si="28"/>
        <v>4</v>
      </c>
      <c r="AE532" s="86">
        <f t="shared" si="28"/>
        <v>6</v>
      </c>
      <c r="AF532" s="86">
        <f t="shared" si="26"/>
        <v>10</v>
      </c>
      <c r="AG532" s="87" t="s">
        <v>69</v>
      </c>
      <c r="AH532" s="88" t="s">
        <v>69</v>
      </c>
      <c r="AI532" s="86" t="str">
        <f>VLOOKUP(Q532,[5]BD!H$6:K$170,4,0)</f>
        <v>13-10-00-044</v>
      </c>
    </row>
    <row r="533" spans="1:35" s="67" customFormat="1" ht="15" hidden="1" customHeight="1" x14ac:dyDescent="0.25">
      <c r="A533" s="68">
        <v>508</v>
      </c>
      <c r="B533" s="69">
        <v>78181507</v>
      </c>
      <c r="C533" s="70" t="s">
        <v>608</v>
      </c>
      <c r="D533" s="71" t="s">
        <v>156</v>
      </c>
      <c r="E533" s="72">
        <v>210</v>
      </c>
      <c r="F533" s="70" t="s">
        <v>164</v>
      </c>
      <c r="G533" s="73" t="s">
        <v>67</v>
      </c>
      <c r="H533" s="74">
        <v>6000000</v>
      </c>
      <c r="I533" s="74">
        <v>6000000</v>
      </c>
      <c r="J533" s="75" t="s">
        <v>68</v>
      </c>
      <c r="K533" s="70" t="s">
        <v>69</v>
      </c>
      <c r="L533" s="76">
        <f t="shared" si="29"/>
        <v>0</v>
      </c>
      <c r="M533" s="79" t="s">
        <v>1148</v>
      </c>
      <c r="N533" s="78" t="s">
        <v>100</v>
      </c>
      <c r="O533" s="78" t="s">
        <v>72</v>
      </c>
      <c r="P533" s="79" t="s">
        <v>69</v>
      </c>
      <c r="Q533" s="70" t="s">
        <v>1140</v>
      </c>
      <c r="R533" s="99" t="s">
        <v>1141</v>
      </c>
      <c r="S533" s="73">
        <v>144201202</v>
      </c>
      <c r="T533" s="99" t="s">
        <v>1142</v>
      </c>
      <c r="U533" s="99" t="s">
        <v>521</v>
      </c>
      <c r="V533" s="100" t="s">
        <v>1143</v>
      </c>
      <c r="W533" s="99">
        <v>6086334005</v>
      </c>
      <c r="X533" s="83" t="s">
        <v>77</v>
      </c>
      <c r="Y533" s="70" t="s">
        <v>78</v>
      </c>
      <c r="Z533" s="95">
        <v>45350</v>
      </c>
      <c r="AA533" s="95">
        <v>45356</v>
      </c>
      <c r="AB533" s="95">
        <v>45359</v>
      </c>
      <c r="AC533" s="95">
        <v>45360</v>
      </c>
      <c r="AD533" s="86">
        <f t="shared" si="28"/>
        <v>6</v>
      </c>
      <c r="AE533" s="86">
        <f t="shared" si="28"/>
        <v>3</v>
      </c>
      <c r="AF533" s="86">
        <f t="shared" si="26"/>
        <v>9</v>
      </c>
      <c r="AG533" s="87" t="s">
        <v>69</v>
      </c>
      <c r="AH533" s="88" t="s">
        <v>69</v>
      </c>
      <c r="AI533" s="86" t="str">
        <f>VLOOKUP(Q533,[5]BD!H$6:K$170,4,0)</f>
        <v>13-10-00-044</v>
      </c>
    </row>
    <row r="534" spans="1:35" s="67" customFormat="1" ht="15" hidden="1" customHeight="1" x14ac:dyDescent="0.25">
      <c r="A534" s="68">
        <v>509</v>
      </c>
      <c r="B534" s="69">
        <v>80111703</v>
      </c>
      <c r="C534" s="152" t="s">
        <v>1149</v>
      </c>
      <c r="D534" s="71" t="s">
        <v>65</v>
      </c>
      <c r="E534" s="72">
        <v>345</v>
      </c>
      <c r="F534" s="70" t="s">
        <v>66</v>
      </c>
      <c r="G534" s="73" t="s">
        <v>67</v>
      </c>
      <c r="H534" s="74">
        <v>200000000</v>
      </c>
      <c r="I534" s="161">
        <v>200000000</v>
      </c>
      <c r="J534" s="75" t="s">
        <v>68</v>
      </c>
      <c r="K534" s="70" t="s">
        <v>69</v>
      </c>
      <c r="L534" s="76">
        <f t="shared" si="29"/>
        <v>0</v>
      </c>
      <c r="M534" s="115" t="s">
        <v>1150</v>
      </c>
      <c r="N534" s="78" t="s">
        <v>100</v>
      </c>
      <c r="O534" s="78" t="s">
        <v>72</v>
      </c>
      <c r="P534" s="79" t="s">
        <v>69</v>
      </c>
      <c r="Q534" s="116" t="s">
        <v>448</v>
      </c>
      <c r="R534" s="117" t="s">
        <v>426</v>
      </c>
      <c r="S534" s="73">
        <v>100151185</v>
      </c>
      <c r="T534" s="99" t="s">
        <v>449</v>
      </c>
      <c r="U534" s="99" t="s">
        <v>113</v>
      </c>
      <c r="V534" s="100" t="s">
        <v>450</v>
      </c>
      <c r="W534" s="99">
        <v>6086334005</v>
      </c>
      <c r="X534" s="83" t="s">
        <v>77</v>
      </c>
      <c r="Y534" s="70" t="s">
        <v>83</v>
      </c>
      <c r="Z534" s="95">
        <v>45303</v>
      </c>
      <c r="AA534" s="95">
        <v>45306</v>
      </c>
      <c r="AB534" s="95">
        <v>45308</v>
      </c>
      <c r="AC534" s="95">
        <v>45309</v>
      </c>
      <c r="AD534" s="86">
        <f t="shared" si="28"/>
        <v>3</v>
      </c>
      <c r="AE534" s="86">
        <f t="shared" si="28"/>
        <v>2</v>
      </c>
      <c r="AF534" s="86">
        <f t="shared" si="26"/>
        <v>5</v>
      </c>
      <c r="AG534" s="87" t="s">
        <v>69</v>
      </c>
      <c r="AH534" s="88" t="s">
        <v>69</v>
      </c>
      <c r="AI534" s="86" t="str">
        <f>VLOOKUP(Q534,[5]BD!H$6:K$170,4,0)</f>
        <v>13-10-00-000</v>
      </c>
    </row>
    <row r="535" spans="1:35" s="67" customFormat="1" ht="15" hidden="1" customHeight="1" x14ac:dyDescent="0.25">
      <c r="A535" s="68">
        <v>510</v>
      </c>
      <c r="B535" s="89" t="s">
        <v>1151</v>
      </c>
      <c r="C535" s="153" t="s">
        <v>1152</v>
      </c>
      <c r="D535" s="91" t="s">
        <v>65</v>
      </c>
      <c r="E535" s="92">
        <v>30</v>
      </c>
      <c r="F535" s="90" t="s">
        <v>164</v>
      </c>
      <c r="G535" s="93" t="s">
        <v>67</v>
      </c>
      <c r="H535" s="94">
        <v>34400000</v>
      </c>
      <c r="I535" s="161">
        <v>34400000</v>
      </c>
      <c r="J535" s="75" t="s">
        <v>68</v>
      </c>
      <c r="K535" s="70" t="s">
        <v>69</v>
      </c>
      <c r="L535" s="76">
        <f>+H535-I535</f>
        <v>0</v>
      </c>
      <c r="M535" s="77" t="s">
        <v>1153</v>
      </c>
      <c r="N535" s="78" t="s">
        <v>453</v>
      </c>
      <c r="O535" s="81" t="s">
        <v>108</v>
      </c>
      <c r="P535" s="79" t="s">
        <v>181</v>
      </c>
      <c r="Q535" s="78" t="s">
        <v>251</v>
      </c>
      <c r="R535" s="106" t="s">
        <v>182</v>
      </c>
      <c r="S535" s="86">
        <v>100154182</v>
      </c>
      <c r="T535" s="108" t="s">
        <v>183</v>
      </c>
      <c r="U535" s="108" t="s">
        <v>184</v>
      </c>
      <c r="V535" s="154" t="s">
        <v>185</v>
      </c>
      <c r="W535" s="78" t="s">
        <v>186</v>
      </c>
      <c r="X535" s="83" t="s">
        <v>77</v>
      </c>
      <c r="Y535" s="70" t="s">
        <v>83</v>
      </c>
      <c r="Z535" s="95">
        <v>45306</v>
      </c>
      <c r="AA535" s="95">
        <v>45334</v>
      </c>
      <c r="AB535" s="95">
        <v>45348</v>
      </c>
      <c r="AC535" s="95">
        <v>45349</v>
      </c>
      <c r="AD535" s="86">
        <f>+AA535-Z535</f>
        <v>28</v>
      </c>
      <c r="AE535" s="86">
        <f>+AB535-AA535</f>
        <v>14</v>
      </c>
      <c r="AF535" s="86">
        <f>+AD535+AE535</f>
        <v>42</v>
      </c>
      <c r="AG535" s="78" t="s">
        <v>187</v>
      </c>
      <c r="AH535" s="110" t="s">
        <v>188</v>
      </c>
      <c r="AI535" s="86" t="str">
        <f>VLOOKUP(Q535,[5]BD!H$6:K$170,4,0)</f>
        <v>13-10-00-000</v>
      </c>
    </row>
    <row r="536" spans="1:35" s="67" customFormat="1" ht="15" hidden="1" customHeight="1" x14ac:dyDescent="0.25">
      <c r="A536" s="68">
        <v>511</v>
      </c>
      <c r="B536" s="89" t="s">
        <v>248</v>
      </c>
      <c r="C536" s="153" t="s">
        <v>249</v>
      </c>
      <c r="D536" s="91" t="s">
        <v>65</v>
      </c>
      <c r="E536" s="92">
        <v>330</v>
      </c>
      <c r="F536" s="90" t="s">
        <v>66</v>
      </c>
      <c r="G536" s="93" t="s">
        <v>67</v>
      </c>
      <c r="H536" s="94">
        <v>93500000</v>
      </c>
      <c r="I536" s="161">
        <v>93500000</v>
      </c>
      <c r="J536" s="75" t="s">
        <v>68</v>
      </c>
      <c r="K536" s="70" t="s">
        <v>69</v>
      </c>
      <c r="L536" s="76">
        <f t="shared" ref="L536" si="30">+H536-I536</f>
        <v>0</v>
      </c>
      <c r="M536" s="77" t="s">
        <v>1154</v>
      </c>
      <c r="N536" s="78" t="s">
        <v>71</v>
      </c>
      <c r="O536" s="81" t="s">
        <v>108</v>
      </c>
      <c r="P536" s="79" t="s">
        <v>181</v>
      </c>
      <c r="Q536" s="78" t="s">
        <v>251</v>
      </c>
      <c r="R536" s="106" t="s">
        <v>182</v>
      </c>
      <c r="S536" s="86">
        <v>100154182</v>
      </c>
      <c r="T536" s="108" t="s">
        <v>183</v>
      </c>
      <c r="U536" s="108" t="s">
        <v>184</v>
      </c>
      <c r="V536" s="154" t="s">
        <v>185</v>
      </c>
      <c r="W536" s="78" t="s">
        <v>186</v>
      </c>
      <c r="X536" s="83" t="s">
        <v>77</v>
      </c>
      <c r="Y536" s="70" t="s">
        <v>83</v>
      </c>
      <c r="Z536" s="95">
        <v>45294</v>
      </c>
      <c r="AA536" s="95">
        <v>45315</v>
      </c>
      <c r="AB536" s="95">
        <v>45323</v>
      </c>
      <c r="AC536" s="95">
        <v>45324</v>
      </c>
      <c r="AD536" s="86">
        <f t="shared" ref="AD536:AE536" si="31">+AA536-Z536</f>
        <v>21</v>
      </c>
      <c r="AE536" s="86">
        <f t="shared" si="31"/>
        <v>8</v>
      </c>
      <c r="AF536" s="86">
        <f t="shared" ref="AF536" si="32">+AD536+AE536</f>
        <v>29</v>
      </c>
      <c r="AG536" s="78" t="s">
        <v>116</v>
      </c>
      <c r="AH536" s="110" t="s">
        <v>1155</v>
      </c>
      <c r="AI536" s="86" t="str">
        <f>VLOOKUP(Q536,[5]BD!H$6:K$170,4,0)</f>
        <v>13-10-00-000</v>
      </c>
    </row>
  </sheetData>
  <autoFilter ref="A25:BJ536" xr:uid="{EA934E2A-A27A-466E-845F-3C3431566B5A}">
    <filterColumn colId="3">
      <filters>
        <filter val="Eliminada"/>
      </filters>
    </filterColumn>
  </autoFilter>
  <mergeCells count="24">
    <mergeCell ref="B20:H20"/>
    <mergeCell ref="B21:H21"/>
    <mergeCell ref="B22:H22"/>
    <mergeCell ref="A24:E24"/>
    <mergeCell ref="A11:B11"/>
    <mergeCell ref="A12:B12"/>
    <mergeCell ref="A13:B13"/>
    <mergeCell ref="D13:H19"/>
    <mergeCell ref="A14:B14"/>
    <mergeCell ref="A15:B15"/>
    <mergeCell ref="A16:B16"/>
    <mergeCell ref="A17:B17"/>
    <mergeCell ref="A18:B18"/>
    <mergeCell ref="A19:B19"/>
    <mergeCell ref="A1:B3"/>
    <mergeCell ref="C1:C3"/>
    <mergeCell ref="D1:F3"/>
    <mergeCell ref="A4:C4"/>
    <mergeCell ref="D4:F4"/>
    <mergeCell ref="A7:C7"/>
    <mergeCell ref="D7:H12"/>
    <mergeCell ref="A8:B8"/>
    <mergeCell ref="A9:B9"/>
    <mergeCell ref="A10:B10"/>
  </mergeCells>
  <conditionalFormatting sqref="X537:X1048576">
    <cfRule type="cellIs" dxfId="102" priority="8" operator="equal">
      <formula>#REF!</formula>
    </cfRule>
    <cfRule type="cellIs" dxfId="101" priority="9" operator="equal">
      <formula>#REF!</formula>
    </cfRule>
    <cfRule type="cellIs" dxfId="100" priority="10" operator="equal">
      <formula>#REF!</formula>
    </cfRule>
    <cfRule type="cellIs" dxfId="99" priority="11" operator="equal">
      <formula>#REF!</formula>
    </cfRule>
    <cfRule type="cellIs" dxfId="98" priority="12" operator="equal">
      <formula>#REF!</formula>
    </cfRule>
    <cfRule type="cellIs" dxfId="97" priority="13" operator="equal">
      <formula>#REF!</formula>
    </cfRule>
    <cfRule type="cellIs" dxfId="96" priority="14" operator="equal">
      <formula>#REF!</formula>
    </cfRule>
  </conditionalFormatting>
  <hyperlinks>
    <hyperlink ref="C11" r:id="rId1" display="http://www.dian.gov.co/" xr:uid="{780AE4F6-7430-4565-A7C0-9E4B490487E3}"/>
    <hyperlink ref="C15" r:id="rId2" xr:uid="{F33F8EBB-7848-47A1-AD0A-A79BF3C785B6}"/>
    <hyperlink ref="V42:V49" r:id="rId3" display="malzatev@dian.gov.co" xr:uid="{4E457CD3-DE98-44A0-A460-B8E9FC6D1056}"/>
    <hyperlink ref="V50:V54" r:id="rId4" display="malzatev@dian.gov.co" xr:uid="{36046689-A4B7-4F7C-9868-A7F106197CB3}"/>
    <hyperlink ref="V35" r:id="rId5" xr:uid="{DB205FA3-01DC-4BB1-81DA-DF42E3F34E95}"/>
    <hyperlink ref="V36" r:id="rId6" xr:uid="{A21D0001-E623-4B24-AEDB-B1B30A00EB48}"/>
    <hyperlink ref="V37" r:id="rId7" xr:uid="{60B5CFE9-0B35-46E9-BD35-E7A9B093471B}"/>
    <hyperlink ref="V38" r:id="rId8" xr:uid="{FA2701D9-ADCE-460F-99EF-CC2DEC7495F9}"/>
    <hyperlink ref="V39" r:id="rId9" xr:uid="{ADAE9381-47EA-4544-8976-A93787F8EBC2}"/>
    <hyperlink ref="V40" r:id="rId10" xr:uid="{5EF3BC69-D563-40AC-BDD2-EDC44828D5BB}"/>
    <hyperlink ref="V41" r:id="rId11" xr:uid="{21641F9A-0167-4C78-B581-D8D0D55E0E13}"/>
    <hyperlink ref="V42" r:id="rId12" xr:uid="{7974EC99-697B-47EF-8914-EEF15E8AAEAC}"/>
    <hyperlink ref="V43" r:id="rId13" xr:uid="{145B3A12-F22A-469C-9548-007B7C9D43B4}"/>
    <hyperlink ref="V44" r:id="rId14" xr:uid="{4BB02198-5A0E-4F5D-A5B6-79E19AB730AE}"/>
    <hyperlink ref="V45" r:id="rId15" xr:uid="{5C611AA3-FD42-40C4-B9D6-5844E87BC020}"/>
    <hyperlink ref="V46" r:id="rId16" xr:uid="{6526E143-66D9-473D-A1A1-0FA0A34B3285}"/>
    <hyperlink ref="V47" r:id="rId17" xr:uid="{18A1D96E-3E6F-44BE-9B8B-5FC8B6837984}"/>
    <hyperlink ref="V48" r:id="rId18" xr:uid="{DB6650B0-42E4-4C50-ABFE-1D1A8193B9E2}"/>
    <hyperlink ref="V49" r:id="rId19" xr:uid="{C995C2B7-F2B8-444B-846B-3BB772C0C143}"/>
    <hyperlink ref="V50" r:id="rId20" xr:uid="{E38E455B-6600-423F-B601-E6437E96CDC9}"/>
    <hyperlink ref="V51" r:id="rId21" xr:uid="{F40F828D-ADC8-4BA1-B822-6933614826FC}"/>
    <hyperlink ref="V52" r:id="rId22" xr:uid="{49411CE6-9A93-45E8-8C62-E9945CD5DB40}"/>
    <hyperlink ref="V53" r:id="rId23" xr:uid="{7A5346B6-7438-4450-9231-7E80D0FF5E4F}"/>
    <hyperlink ref="V54" r:id="rId24" xr:uid="{4786CB6D-E0CD-42B2-AF4A-2CE9F2E2A314}"/>
    <hyperlink ref="V55" r:id="rId25" xr:uid="{540207F5-7BDE-4B26-8C79-A02239354346}"/>
    <hyperlink ref="V56" r:id="rId26" xr:uid="{4CF8C25C-70AA-4C77-8A38-367D57C88E4F}"/>
    <hyperlink ref="V57" r:id="rId27" xr:uid="{F62BD790-2907-4316-8BD3-A96B78531682}"/>
    <hyperlink ref="V58" r:id="rId28" xr:uid="{0D3BA5CF-FF44-4956-9A7F-A51AA2B6FA71}"/>
    <hyperlink ref="V59" r:id="rId29" xr:uid="{ADE9BB7E-6440-41DD-A7ED-7CB2C3765D73}"/>
    <hyperlink ref="V60" r:id="rId30" xr:uid="{2AF76729-67C6-419A-BF19-8BD109D0595F}"/>
    <hyperlink ref="V445" r:id="rId31" xr:uid="{8989F741-7B5D-4938-964C-ED180DDE04E6}"/>
    <hyperlink ref="V446" r:id="rId32" xr:uid="{4F4D66CD-A66B-4E88-8A43-9CB195BA94F8}"/>
    <hyperlink ref="V447" r:id="rId33" xr:uid="{AB4156F3-1C8F-43F8-9FAA-C443F071A14A}"/>
    <hyperlink ref="V448" r:id="rId34" xr:uid="{BB528309-0F3C-490F-953A-E16C095535C4}"/>
    <hyperlink ref="V34" r:id="rId35" xr:uid="{F22D66F0-ECC3-449D-891B-651EDAD3BBDB}"/>
    <hyperlink ref="V387" r:id="rId36" xr:uid="{845FD78F-4F15-4B25-ACA3-EBFBAD8CC525}"/>
    <hyperlink ref="V272:V275" r:id="rId37" display="mmarentess@dian.gov.co" xr:uid="{2942D5E9-914B-46AC-B2A8-856A8121962D}"/>
    <hyperlink ref="V393" r:id="rId38" xr:uid="{2FFC18C1-F5E8-4EC9-8F33-90E87F1C682D}"/>
    <hyperlink ref="V225" r:id="rId39" xr:uid="{1BF9D993-D584-4281-90F7-3CB56A418850}"/>
    <hyperlink ref="V226" r:id="rId40" xr:uid="{17E52FED-32F6-457F-97AF-7652E6404CB0}"/>
    <hyperlink ref="V227" r:id="rId41" xr:uid="{479BF7AE-E412-425F-8CEA-1242F20EC1C3}"/>
    <hyperlink ref="V228" r:id="rId42" xr:uid="{CC2FEC36-E17B-43DC-8501-4E1232BA8F77}"/>
    <hyperlink ref="V229" r:id="rId43" xr:uid="{F45B048E-70D3-4944-A1AD-79D9C3545C26}"/>
    <hyperlink ref="V230" r:id="rId44" xr:uid="{8F21BE33-4A53-4EE4-AAA6-B6E25B66A750}"/>
    <hyperlink ref="V231" r:id="rId45" xr:uid="{8AB6B12D-3745-499C-BC49-9CEF9CFDA2B3}"/>
    <hyperlink ref="V232" r:id="rId46" xr:uid="{C1C7B3D5-3B03-4E88-BCE2-9BBCEA1D9314}"/>
    <hyperlink ref="V233" r:id="rId47" xr:uid="{73DF0904-7EEB-45BE-B49D-AB192519ABE0}"/>
    <hyperlink ref="V234" r:id="rId48" xr:uid="{C246A6BC-0559-41D4-AB05-E3CD8352E3E4}"/>
    <hyperlink ref="V235" r:id="rId49" xr:uid="{B3C0918E-9129-4541-81F7-CE3A5D6212D5}"/>
    <hyperlink ref="V375" r:id="rId50" xr:uid="{B853482B-83EF-4FB4-85A4-586D57CFCD76}"/>
    <hyperlink ref="V376" r:id="rId51" xr:uid="{6C08975C-B89C-4EF2-94BF-8E6545B099E6}"/>
    <hyperlink ref="V377" r:id="rId52" xr:uid="{C2CD1114-7070-4376-9336-F02CE4243B6B}"/>
    <hyperlink ref="V378" r:id="rId53" xr:uid="{DE3471F1-7FD2-44EC-B7F2-F15436FE9EF2}"/>
    <hyperlink ref="V379" r:id="rId54" xr:uid="{5BA2E5BF-D674-41D2-BADF-172BB3004CA6}"/>
    <hyperlink ref="V380" r:id="rId55" xr:uid="{7936448B-CEAE-4485-A52F-2A986C830327}"/>
    <hyperlink ref="V273" r:id="rId56" xr:uid="{9BE3D4FC-F8ED-45C6-A9E0-65E8019903ED}"/>
    <hyperlink ref="V494" r:id="rId57" display="mailto:jmarting@dian.gov.co" xr:uid="{F0AF2226-3FBD-4F45-8127-45691843D00E}"/>
    <hyperlink ref="V495" r:id="rId58" display="mailto:jmarting@dian.gov.co" xr:uid="{8A7098D0-1E16-4B7B-9932-F53773787A49}"/>
    <hyperlink ref="V496" r:id="rId59" display="mailto:jmarting@dian.gov.co" xr:uid="{6E95DEE3-0EB8-41E7-B850-B9627648F96C}"/>
    <hyperlink ref="V497" r:id="rId60" display="mailto:jmarting@dian.gov.co" xr:uid="{49B40FE0-65B2-404A-9042-B1F9F136D193}"/>
    <hyperlink ref="V420" r:id="rId61" xr:uid="{E2499F3E-041D-41B9-B734-908BB9FE09E2}"/>
    <hyperlink ref="V350:V368" r:id="rId62" display="arodriguezt@dian.gov.co" xr:uid="{9456D34E-DE0D-4A46-8886-31A2D4732393}"/>
    <hyperlink ref="V394" r:id="rId63" xr:uid="{660E4450-9184-4604-AB31-BAA3C4AC72D7}"/>
    <hyperlink ref="V395" r:id="rId64" xr:uid="{2C460E5F-3C4D-4636-AB85-3D05DCFAEA15}"/>
    <hyperlink ref="V396" r:id="rId65" xr:uid="{BB63781F-D9B5-4294-AEB4-358715028557}"/>
    <hyperlink ref="V377:V380" r:id="rId66" display="lmosquerap@dian.gov.co" xr:uid="{2B3D7075-6105-4C76-A82D-1DAA737DC576}"/>
    <hyperlink ref="V478" r:id="rId67" xr:uid="{F2A6052D-48B2-4763-9AA0-34E3FA07FB8F}"/>
    <hyperlink ref="V382:V386" r:id="rId68" display="vmorenoc@dian.gov.co" xr:uid="{7B0D1728-7206-43EA-A78F-B65A051A8D9A}"/>
    <hyperlink ref="V464" r:id="rId69" xr:uid="{DF0471FB-0A07-41C7-B7B6-DE02457170C0}"/>
    <hyperlink ref="V465" r:id="rId70" xr:uid="{3683A2E0-8B9E-48BB-B898-AD1EC89ECFAC}"/>
    <hyperlink ref="V468" r:id="rId71" xr:uid="{93AD95A6-01F5-4C19-8B11-96952C04EB0A}"/>
    <hyperlink ref="V469" r:id="rId72" xr:uid="{63555426-E7D3-45F4-AD61-6D8BBC2F7B19}"/>
    <hyperlink ref="V467" r:id="rId73" xr:uid="{2223ACCD-6E63-48C9-A379-D5F7DF00D48E}"/>
    <hyperlink ref="V466" r:id="rId74" xr:uid="{C87A5E8E-C1FA-406A-8D14-EF21C6815C13}"/>
    <hyperlink ref="V239" r:id="rId75" xr:uid="{893A8E7D-C53D-45E2-B215-D5727C7742A9}"/>
    <hyperlink ref="V381" r:id="rId76" xr:uid="{AC97AE3F-AF8B-4781-BFEF-A2CBE7C9D46B}"/>
    <hyperlink ref="V382" r:id="rId77" xr:uid="{83A25D66-18C7-4248-9C32-6206AEC3B1D6}"/>
    <hyperlink ref="V383" r:id="rId78" xr:uid="{EEF99ABC-A05D-4781-A544-225D647DD824}"/>
    <hyperlink ref="V384" r:id="rId79" xr:uid="{4B188F1E-C6D1-4864-AF6D-95A0593A126D}"/>
    <hyperlink ref="V335" r:id="rId80" xr:uid="{A7D28BDE-613D-44B1-9791-5596CBEE4836}"/>
    <hyperlink ref="V336" r:id="rId81" xr:uid="{289C0207-B517-459D-A5E0-31BC306EBC4D}"/>
    <hyperlink ref="V339" r:id="rId82" xr:uid="{2746F2FA-D81E-462B-89D8-EF77EEB2DC77}"/>
    <hyperlink ref="V341" r:id="rId83" xr:uid="{D535EF29-D564-46C1-A31B-C1ECAD635DC6}"/>
    <hyperlink ref="V342" r:id="rId84" xr:uid="{CBAB894C-BEF7-4476-9253-5FD926940C05}"/>
    <hyperlink ref="T340" r:id="rId85" display="mailto:ccerquerac@dian.gov.co" xr:uid="{7741BF07-405B-4505-985C-76E920BEF64B}"/>
    <hyperlink ref="V340" r:id="rId86" xr:uid="{BA1F32D7-D363-44DC-B78A-CF7D9DCC0775}"/>
    <hyperlink ref="V450" r:id="rId87" xr:uid="{299FAD92-380A-4074-A4B0-B3A630E90576}"/>
    <hyperlink ref="V451" r:id="rId88" xr:uid="{FEEF95D7-E095-4F1D-9B07-A8596985E739}"/>
    <hyperlink ref="V452" r:id="rId89" xr:uid="{E2DE3051-49E9-441A-A7B3-915657444B28}"/>
    <hyperlink ref="V453" r:id="rId90" xr:uid="{32882A31-FA67-43BE-B644-52B5F07DA62F}"/>
    <hyperlink ref="V359" r:id="rId91" xr:uid="{2B087707-465D-4329-851E-B12F3BF56303}"/>
    <hyperlink ref="V513:V527" r:id="rId92" display="mardilap@dian.gov.co" xr:uid="{83246815-AC06-4622-8537-FA1B616341DA}"/>
    <hyperlink ref="V400" r:id="rId93" xr:uid="{2AA06323-57DB-4EAB-9986-BEC607C44D76}"/>
    <hyperlink ref="V254" r:id="rId94" xr:uid="{39B24BF2-0E38-4B08-BD11-325E69311781}"/>
    <hyperlink ref="V253" r:id="rId95" xr:uid="{3105352E-FDC3-4F2F-8010-5B5490689A77}"/>
    <hyperlink ref="V501:V505" r:id="rId96" display="ysuarezr@dian.gov.co" xr:uid="{7B7C6FCD-C4D1-43A3-8C70-66584892BF72}"/>
    <hyperlink ref="V506" r:id="rId97" xr:uid="{0C471B97-D8CF-43BB-8112-81D18E9A8345}"/>
    <hyperlink ref="V507" r:id="rId98" xr:uid="{0DD7A3B4-AEB1-4911-BCBF-419E1FFA355B}"/>
    <hyperlink ref="V508" r:id="rId99" xr:uid="{71E70DD9-00AD-48A6-A583-20528B7BD4A1}"/>
    <hyperlink ref="V352" r:id="rId100" display="scadenas@dian.gov.co" xr:uid="{2E9BE0D2-AA8E-4FAF-88B5-D053885213CF}"/>
    <hyperlink ref="V357" r:id="rId101" display="scadenas@dian.gov.co" xr:uid="{45DADA51-194B-469F-B364-FC91B7E684D1}"/>
    <hyperlink ref="V354" r:id="rId102" display="scadenas@dian.gov.co" xr:uid="{123A8797-A6D2-4EEF-A298-768B39BCFA33}"/>
    <hyperlink ref="V355" r:id="rId103" display="scadenas@dian.gov.co" xr:uid="{EDA49D56-E1CC-4CD1-9A2D-1AF0D1C9B1FA}"/>
    <hyperlink ref="V356" r:id="rId104" display="scadenas@dian.gov.co" xr:uid="{C0FE8D43-D4F3-4945-9B5E-0C19B641FD74}"/>
    <hyperlink ref="V358" r:id="rId105" display="scadenas@dian.gov.co" xr:uid="{099000C7-2D91-401A-89FE-0537EDE1396F}"/>
    <hyperlink ref="V161" r:id="rId106" xr:uid="{52427F02-CF68-4123-8E69-89A68796717F}"/>
    <hyperlink ref="V162" r:id="rId107" xr:uid="{7D1B5ED5-A765-4DF0-84C4-33EE8DA334F5}"/>
    <hyperlink ref="V163" r:id="rId108" xr:uid="{B26E995D-3D90-4AAF-A484-9551A5BC2094}"/>
    <hyperlink ref="V164" r:id="rId109" xr:uid="{351E0BE8-F794-4A4E-B6ED-0A780E949FE5}"/>
    <hyperlink ref="V165" r:id="rId110" xr:uid="{B9FF2B59-D928-4C56-9F2A-7A0D76C13B82}"/>
    <hyperlink ref="V166" r:id="rId111" xr:uid="{8A2CEC29-86F4-4AB4-96B3-E4BC2C5CEFA9}"/>
    <hyperlink ref="V167" r:id="rId112" xr:uid="{3BB3C5FB-FC74-4CB4-9E9D-C5B7355BDA60}"/>
    <hyperlink ref="V292" r:id="rId113" xr:uid="{5FCA9ECD-8550-4811-B29C-F2F62EFDCBA4}"/>
    <hyperlink ref="V293:V297" r:id="rId114" display="malzatev@dian.gov.co" xr:uid="{8933D10E-A855-4EF6-BE6C-A092D8CA6266}"/>
    <hyperlink ref="V302" r:id="rId115" xr:uid="{48AB0C0F-A0EF-49EA-8B51-3CCE1295D524}"/>
    <hyperlink ref="V291" r:id="rId116" xr:uid="{0593F66D-5ABD-4348-B86C-EDD12B175DB4}"/>
    <hyperlink ref="V168" r:id="rId117" xr:uid="{D58AC902-9D0A-400D-AFC4-39FB9C0ADE2C}"/>
    <hyperlink ref="V182" r:id="rId118" xr:uid="{A5F3E258-6597-49F6-B3C2-0F0D5FF4E6F7}"/>
    <hyperlink ref="V183" r:id="rId119" xr:uid="{E7E4AD8B-017D-455A-A9F3-9A43B822F66A}"/>
    <hyperlink ref="V184" r:id="rId120" xr:uid="{1A306D9F-5A89-4BD9-8645-8405C94AF657}"/>
    <hyperlink ref="V185" r:id="rId121" xr:uid="{1FA03006-58F4-4948-ADB6-1825B5E99094}"/>
    <hyperlink ref="V186" r:id="rId122" xr:uid="{A92B9E70-E77A-4376-A28A-4E8CE61EC841}"/>
    <hyperlink ref="V187" r:id="rId123" xr:uid="{CD9404F3-F361-4302-9AA3-55EC8F9D7E32}"/>
    <hyperlink ref="V188" r:id="rId124" xr:uid="{21832464-734D-4818-B821-F14E19CC1981}"/>
    <hyperlink ref="V189" r:id="rId125" xr:uid="{7C1A4928-7170-4044-AA32-F9E9CF4AD70B}"/>
    <hyperlink ref="V190" r:id="rId126" xr:uid="{9EB336E6-EFAE-4081-895F-5C3D2D3A0F39}"/>
    <hyperlink ref="V191" r:id="rId127" xr:uid="{E42D1BBD-659A-438F-8189-3CB8251AC29D}"/>
    <hyperlink ref="V198" r:id="rId128" xr:uid="{9A21561B-45E4-4C4A-B494-CFFF8BA105D7}"/>
    <hyperlink ref="V199" r:id="rId129" xr:uid="{FCB23177-7658-48FF-8DBB-AA8AAC18AA72}"/>
    <hyperlink ref="V200" r:id="rId130" xr:uid="{0877DD95-5728-4C15-9EFD-A2B4722B9E4B}"/>
    <hyperlink ref="V205" r:id="rId131" xr:uid="{C24A1A7E-5AD2-47D4-9446-03C5D7B50B00}"/>
    <hyperlink ref="V192" r:id="rId132" xr:uid="{4D3F61CC-E3FF-4503-94E0-2AE22CECAB02}"/>
    <hyperlink ref="V202" r:id="rId133" xr:uid="{14432C5A-0247-44FB-805D-3565C2FC54D0}"/>
    <hyperlink ref="V201" r:id="rId134" xr:uid="{3FF95C5A-71F0-4CED-9BF3-0EA81EB55684}"/>
    <hyperlink ref="V203" r:id="rId135" xr:uid="{066CFCCF-081A-419B-96BB-DD879494CED0}"/>
    <hyperlink ref="V204" r:id="rId136" xr:uid="{801A1909-006A-43B1-B78B-E64DFA38059A}"/>
    <hyperlink ref="V206" r:id="rId137" xr:uid="{02CB5697-386D-482C-95FA-83FA7A6EE0B2}"/>
    <hyperlink ref="V207" r:id="rId138" xr:uid="{60A16034-CF70-4CB4-8F30-45E41906571E}"/>
    <hyperlink ref="V193" r:id="rId139" xr:uid="{00E5FE9C-853A-4CC0-A24C-C6CDC8973C5B}"/>
    <hyperlink ref="V208" r:id="rId140" xr:uid="{1CDF8A3F-17C4-4D51-82CA-1CF660CCCC3C}"/>
    <hyperlink ref="V209:V215" r:id="rId141" display="Lartunduagap@dian.gov.co" xr:uid="{157E74BE-AB0D-4EDF-8D1E-C37973CB05E4}"/>
    <hyperlink ref="V219:V224" r:id="rId142" display="Lartunduagap@dian.gov.co" xr:uid="{23C93B8F-A366-4700-AEAA-5D3D41B24E5B}"/>
    <hyperlink ref="V26" r:id="rId143" xr:uid="{A0B372DC-029A-4D60-A3AC-D4CB41C4EDB5}"/>
    <hyperlink ref="V27" r:id="rId144" xr:uid="{6A4B37D3-9108-4EAD-9CC8-96B28C69F7FF}"/>
    <hyperlink ref="V28" r:id="rId145" xr:uid="{F6DA6643-2C62-4AAC-B716-6EF980A1A4F1}"/>
    <hyperlink ref="V29" r:id="rId146" xr:uid="{29B4F805-3BDC-4147-93AE-D23DD6030B0D}"/>
    <hyperlink ref="V407" r:id="rId147" xr:uid="{D64C569E-31BE-409A-8616-8BC0581D9FE4}"/>
    <hyperlink ref="V408" r:id="rId148" xr:uid="{580D6E7A-55FF-4669-8057-86D04624E57A}"/>
    <hyperlink ref="V410" r:id="rId149" xr:uid="{50E0F3D8-712E-42B8-A711-AE6936B2969B}"/>
    <hyperlink ref="V411" r:id="rId150" xr:uid="{526A6DE5-D8CF-4466-BEFE-B0A29A6B497E}"/>
    <hyperlink ref="V412" r:id="rId151" xr:uid="{16438654-FBF7-4898-96FF-E3CFA373FC5D}"/>
    <hyperlink ref="V413" r:id="rId152" xr:uid="{41587B14-60D8-48CA-90D5-830F7FB3D2EB}"/>
    <hyperlink ref="V409" r:id="rId153" xr:uid="{D6C56432-A96B-47A3-8C4D-12F0C940BDA6}"/>
    <hyperlink ref="V219" r:id="rId154" xr:uid="{6426D87B-E9BB-4A41-99B3-33F924604108}"/>
    <hyperlink ref="V220" r:id="rId155" xr:uid="{2E3CDAE6-142E-4FEB-AFD6-D6B0E1795C7C}"/>
    <hyperlink ref="V221" r:id="rId156" xr:uid="{38E2C441-C1F5-4C88-B790-36017959BD24}"/>
    <hyperlink ref="V222" r:id="rId157" xr:uid="{A5E7073A-12FC-42F1-BEEE-0CA231615C3D}"/>
    <hyperlink ref="V223" r:id="rId158" xr:uid="{44A39800-14A8-4DA6-8B39-8D568B150D09}"/>
    <hyperlink ref="V528" r:id="rId159" xr:uid="{F1DCA13C-40B7-4B27-9267-2BF4F3A08302}"/>
    <hyperlink ref="V529" r:id="rId160" xr:uid="{B39E34F4-555D-4752-A45F-5C3B632E6E2B}"/>
    <hyperlink ref="V530" r:id="rId161" xr:uid="{0161E42C-B95D-4188-A02D-DD84A79FB482}"/>
    <hyperlink ref="V531" r:id="rId162" xr:uid="{95FF8881-B7CE-42BB-853C-9BCAAB8927B2}"/>
    <hyperlink ref="V532" r:id="rId163" xr:uid="{30A92689-91D9-46F7-A33E-8DE9EE771608}"/>
    <hyperlink ref="V533" r:id="rId164" xr:uid="{9FCB8F4F-CD9D-4B0B-8BAC-DE9EAC720DF6}"/>
    <hyperlink ref="V169" r:id="rId165" xr:uid="{246AF713-886F-414B-BEDB-F6B9AC049652}"/>
    <hyperlink ref="V170" r:id="rId166" xr:uid="{07F69F18-B369-4975-A86F-792B50A8B2B9}"/>
    <hyperlink ref="V171" r:id="rId167" xr:uid="{DDCBC348-0DF3-4A79-896C-C7E9E038F2F8}"/>
    <hyperlink ref="V172" r:id="rId168" xr:uid="{B085762A-B9B2-4101-B69E-FD87D2730BC6}"/>
    <hyperlink ref="V173" r:id="rId169" xr:uid="{20476A92-4B27-45BB-A11A-06288CB0A7B1}"/>
    <hyperlink ref="V174" r:id="rId170" xr:uid="{A220934A-E567-45FC-B4D0-DA5AC90FE46B}"/>
    <hyperlink ref="V175" r:id="rId171" xr:uid="{7BE946CD-E9C0-4541-87F6-F3315E40B5DA}"/>
    <hyperlink ref="V176" r:id="rId172" xr:uid="{62088BE1-214D-4558-8205-1CD52EF7E962}"/>
    <hyperlink ref="V177" r:id="rId173" xr:uid="{DA06029F-A34A-4BE7-93B1-54171CF57D57}"/>
    <hyperlink ref="V178" r:id="rId174" xr:uid="{DE207395-204F-4735-881A-FC6C9720E883}"/>
    <hyperlink ref="V179" r:id="rId175" xr:uid="{16880F28-F46A-4959-BADA-6FA759B1F726}"/>
    <hyperlink ref="V180" r:id="rId176" xr:uid="{477DBBA4-96B4-4832-8E69-ED6BB02CD782}"/>
    <hyperlink ref="V181" r:id="rId177" xr:uid="{B297D0C1-5FD5-463D-90A6-DC3B9FDF227A}"/>
    <hyperlink ref="V30" r:id="rId178" xr:uid="{91F606CA-5892-4B30-8081-45A77E3F0890}"/>
    <hyperlink ref="B25" r:id="rId179" display="Código UNSPSC" xr:uid="{A9FD08C6-A013-47A9-BA9F-123377CD8B64}"/>
    <hyperlink ref="V298:V300" r:id="rId180" display="malzatev@dian.gov.co" xr:uid="{424971D8-B477-415C-BE98-F74DF1608C09}"/>
    <hyperlink ref="V301" r:id="rId181" xr:uid="{1BE93707-51A7-4093-9B85-14C6062DE662}"/>
    <hyperlink ref="V303" r:id="rId182" xr:uid="{379FA729-5FDD-4DD6-BB1B-6F5666CEF785}"/>
    <hyperlink ref="V304" r:id="rId183" xr:uid="{D86E234E-C3DA-40A1-A5D8-B74839DFAA3F}"/>
    <hyperlink ref="V338" r:id="rId184" xr:uid="{C2403509-E26A-45E2-AB61-4E165A042E6D}"/>
    <hyperlink ref="V337" r:id="rId185" xr:uid="{3F89C0E5-22F2-42EA-8EB3-5A7664E43385}"/>
    <hyperlink ref="V397" r:id="rId186" xr:uid="{C2D32CAE-47B6-432E-ADA9-70838782725E}"/>
    <hyperlink ref="V398" r:id="rId187" xr:uid="{8210EC7E-986B-4A11-A3E5-83E9FED0BE65}"/>
    <hyperlink ref="V399" r:id="rId188" xr:uid="{F0CC0CA4-830C-4B22-837B-7722F8A5E29A}"/>
    <hyperlink ref="V212:V213" r:id="rId189" display="Lartunduagap@dian.gov.co" xr:uid="{7977795D-CC87-4373-B27E-279BB480DE78}"/>
    <hyperlink ref="V216:V217" r:id="rId190" display="Lartunduagap@dian.gov.co" xr:uid="{D69DC4B0-B5DE-4A78-99CB-45B47DC68901}"/>
    <hyperlink ref="V218" r:id="rId191" xr:uid="{B27333BD-57EE-4878-B56B-5FB7417D0C67}"/>
    <hyperlink ref="V475" r:id="rId192" xr:uid="{E7194552-D2C5-45F1-81E6-0AA8D5436EE1}"/>
    <hyperlink ref="V476" r:id="rId193" xr:uid="{0A4C77C1-2862-442B-8E27-0C6F0A3D6C81}"/>
    <hyperlink ref="V477" r:id="rId194" xr:uid="{B20E0B8C-F450-4CF9-8150-F86D145E796A}"/>
    <hyperlink ref="V459" r:id="rId195" display="lmosquerap@dian.gov.co" xr:uid="{0EEC71DD-DD04-4FE5-9744-25E15B20CEDA}"/>
    <hyperlink ref="V460" r:id="rId196" display="lmosquerap@dian.gov.co" xr:uid="{6CDF04FB-A806-4455-8B80-813D61BA2FA8}"/>
    <hyperlink ref="V461" r:id="rId197" display="lmosquerap@dian.gov.co" xr:uid="{1EF79EDF-5F6F-42E6-82C0-C9C2DD0C4C55}"/>
    <hyperlink ref="V462" r:id="rId198" display="lmosquerap@dian.gov.co" xr:uid="{BA3DB79A-B8FA-4DEF-9340-675BCFDFBFE4}"/>
    <hyperlink ref="V463" r:id="rId199" display="lmosquerap@dian.gov.co" xr:uid="{B3D45544-4F0A-4A09-836E-45C4F94363C7}"/>
    <hyperlink ref="V112:V113" r:id="rId200" display="mfonsecat@dian.gov.co" xr:uid="{E3234362-71EA-4715-89E5-02E3806AF19F}"/>
    <hyperlink ref="V95:V108" r:id="rId201" display="mfonsecat@dian.gov.co" xr:uid="{2F4FDBA6-1F9B-4D61-AE92-83C31D4A4F4B}"/>
    <hyperlink ref="V88" r:id="rId202" display="jmedinah1@dian.gov.co" xr:uid="{C3F0DA8E-A446-459B-84E7-873C3BC09C25}"/>
    <hyperlink ref="V87" r:id="rId203" display="jmedinah1@dian.gov.co" xr:uid="{5642BA6A-75F3-4CBE-8223-C1AA8F3DD009}"/>
    <hyperlink ref="V86" r:id="rId204" display="jmedinah1@dian.gov.co" xr:uid="{A9BB730B-4972-487A-B8B3-C45FFF34E70E}"/>
    <hyperlink ref="V68" r:id="rId205" xr:uid="{821FCC80-34E3-44A6-9B48-3F5203403BEC}"/>
    <hyperlink ref="V69" r:id="rId206" display="mailto:hmesal@dian.gov.co" xr:uid="{CCF38D86-CA4F-4F37-9B79-5202FD67D144}"/>
    <hyperlink ref="V70" r:id="rId207" display="mailto:hmesal@dian.gov.co" xr:uid="{0538C70C-2F6D-4539-9393-CDD1F2BA1A2F}"/>
    <hyperlink ref="V71" r:id="rId208" display="mailto:hmesal@dian.gov.co" xr:uid="{F300984B-2E40-446D-992C-AF05969EBCA9}"/>
    <hyperlink ref="V72" r:id="rId209" display="mailto:hmesal@dian.gov.co" xr:uid="{03904519-311C-403E-B255-259028578E79}"/>
    <hyperlink ref="V73" r:id="rId210" display="mailto:hmesal@dian.gov.co" xr:uid="{945FCA07-7C5D-4483-AA05-DBD49F11E7DF}"/>
    <hyperlink ref="V74" r:id="rId211" display="mailto:hmesal@dian.gov.co" xr:uid="{82D2602A-6839-49D9-92FF-DB4915E27F59}"/>
    <hyperlink ref="V75" r:id="rId212" display="mailto:hmesal@dian.gov.co" xr:uid="{7098311B-ADEC-46E9-8974-59CB89B4292F}"/>
    <hyperlink ref="V77" r:id="rId213" display="mailto:hmesal@dian.gov.co" xr:uid="{1B81B1C2-E38B-4BDF-B349-006BBB21584A}"/>
    <hyperlink ref="V78" r:id="rId214" display="mailto:hmesal@dian.gov.co" xr:uid="{41C577DF-20C3-438D-BBB9-8014F50AF0CB}"/>
    <hyperlink ref="V90" r:id="rId215" display="mailto:jmedinah1@dian.gov.co" xr:uid="{7E821DE6-6911-478F-B48C-2CB7BBEB7AAD}"/>
    <hyperlink ref="V80" r:id="rId216" display="mailto:hmesal@dian.gov.co" xr:uid="{5A76FE52-3ADE-4F99-9660-F2723E40A7CA}"/>
    <hyperlink ref="V81" r:id="rId217" display="mailto:hmesal@dian.gov.co" xr:uid="{9A2623F7-7814-4197-B29F-C32C395221F3}"/>
    <hyperlink ref="V82" r:id="rId218" display="mailto:hmesal@dian.gov.co" xr:uid="{2EA85036-08CC-432A-A497-35612DEDAF93}"/>
    <hyperlink ref="V91" r:id="rId219" display="mailto:jmedinah1@dian.gov.co" xr:uid="{296CFE72-D59B-44F5-9206-6EA6269231B4}"/>
    <hyperlink ref="V92" r:id="rId220" display="mailto:mfonsecat@dian.gov.co" xr:uid="{1C959596-7116-4D55-B5F8-65A27C8CC23A}"/>
    <hyperlink ref="V93" r:id="rId221" display="mailto:mfonsecat@dian.gov.co" xr:uid="{54CFD8F9-63C0-4F79-931E-959F6F3EE5C9}"/>
    <hyperlink ref="V67" r:id="rId222" display="mailto:jmedinah1@dian.gov.co" xr:uid="{A4A5FE65-893C-4D92-80A8-1430CD8FDB6B}"/>
    <hyperlink ref="V94" r:id="rId223" display="mailto:mfonsecat@dian.gov.co" xr:uid="{9FEA1C75-4BBC-4E97-B22B-0A26EA6169F2}"/>
    <hyperlink ref="V95" r:id="rId224" display="mailto:jmedinah1@dian.gov.co" xr:uid="{7052206E-87DD-41A6-ADE9-E0CE1D6D078F}"/>
    <hyperlink ref="V89" r:id="rId225" display="mailto:drojaso2@dian.gov.co" xr:uid="{2BBB4758-CD93-4B2B-8490-C4693D8AFD2F}"/>
    <hyperlink ref="V96" r:id="rId226" display="mailto:mfonsecat@dian.gov.co" xr:uid="{2889414D-6A89-4B6A-B1C6-59D97B4D0574}"/>
    <hyperlink ref="V97" r:id="rId227" display="mailto:mfonsecat@dian.gov.co" xr:uid="{66C3D0A1-2BEF-42FC-AD7F-1F6B8535331C}"/>
    <hyperlink ref="V98" r:id="rId228" display="mailto:mfonsecat@dian.gov.co" xr:uid="{371DBFE9-BDA8-416E-8A49-702B813EF484}"/>
    <hyperlink ref="V84" r:id="rId229" display="mailto:tpenag@dian.gov.co" xr:uid="{37A7F7E5-07F6-4708-8479-88047FB0252E}"/>
    <hyperlink ref="V85" r:id="rId230" display="mailto:tpenag@dian.gov.co" xr:uid="{370A32CA-37C5-4C94-9D4C-641951C142C8}"/>
    <hyperlink ref="V99" r:id="rId231" display="mailto:mfonsecat@dian.gov.co" xr:uid="{A3369CF4-E1D9-426E-B7A5-43B6ECAB18F6}"/>
    <hyperlink ref="V100" r:id="rId232" display="mailto:mfonsecat@dian.gov.co" xr:uid="{89F5B482-A37F-4848-B2B8-4B6526B5F82A}"/>
    <hyperlink ref="V101" r:id="rId233" display="mailto:mfonsecat@dian.gov.co" xr:uid="{015DDEFE-BFF8-4D92-A3B2-7582B18A4E50}"/>
    <hyperlink ref="V102" r:id="rId234" display="mailto:mfonsecat@dian.gov.co" xr:uid="{E2B129EB-5311-4EF3-A011-A8B5C88E8741}"/>
    <hyperlink ref="V103" r:id="rId235" display="mailto:mfonsecat@dian.gov.co" xr:uid="{8F7FF762-CD7D-435C-A418-9EE6C59A08D5}"/>
    <hyperlink ref="V104" r:id="rId236" display="mailto:mfonsecat@dian.gov.co" xr:uid="{996918E6-67CF-41A8-B314-EE0D594F9E35}"/>
    <hyperlink ref="V105" r:id="rId237" display="mailto:mfonsecat@dian.gov.co" xr:uid="{941A6AFD-77B8-4D73-9DD1-094F26977CDC}"/>
    <hyperlink ref="V106" r:id="rId238" display="mailto:mfonsecat@dian.gov.co" xr:uid="{1F5607BA-62D7-4B20-B213-65C9E7D950B3}"/>
    <hyperlink ref="V107" r:id="rId239" display="mailto:mfonsecat@dian.gov.co" xr:uid="{C7F721E2-B25F-480C-9AE3-CFDA91F0AF8B}"/>
    <hyperlink ref="V108" r:id="rId240" display="mailto:mfonsecat@dian.gov.co" xr:uid="{C921FDF8-6924-423C-B011-1F6A4BDE569C}"/>
    <hyperlink ref="V109" r:id="rId241" display="mailto:mfonsecat@dian.gov.co" xr:uid="{2BA54C84-C0C1-42C8-B76D-86701FE2B855}"/>
    <hyperlink ref="V110" r:id="rId242" display="mailto:mfonsecat@dian.gov.co" xr:uid="{CEB6670A-ED77-4F91-AB7C-D18A9CCA4D26}"/>
    <hyperlink ref="V111" r:id="rId243" display="mailto:mfonsecat@dian.gov.co" xr:uid="{CF9DD590-5EBC-4029-AD46-2AF82D7021E0}"/>
    <hyperlink ref="V145" r:id="rId244" display="mailto:lrodriguezb4@dian.gov.co" xr:uid="{2EF7E0EF-D71B-49FD-8E60-E132599100E8}"/>
    <hyperlink ref="V153" r:id="rId245" xr:uid="{C9474E69-7E95-4614-B77B-71AF9BFCDF4A}"/>
    <hyperlink ref="V65" r:id="rId246" xr:uid="{6BC5500B-0330-4A32-B584-4CB301EED32D}"/>
    <hyperlink ref="V534" r:id="rId247" xr:uid="{6746BB41-BF7E-4083-9023-90B80022609E}"/>
    <hyperlink ref="V535" r:id="rId248" xr:uid="{8A00126C-39E0-41F0-8FBA-0E5797284FA3}"/>
    <hyperlink ref="V536" r:id="rId249" xr:uid="{5A0E8B44-EC92-41B0-BD1C-87BFDB52A1C6}"/>
    <hyperlink ref="V194" r:id="rId250" xr:uid="{8F9123CA-3D19-41D4-957E-2AE024D2BA8F}"/>
  </hyperlinks>
  <pageMargins left="0.70866141732283472" right="0.70866141732283472" top="0.74803149606299213" bottom="0.74803149606299213" header="0.31496062992125984" footer="0.31496062992125984"/>
  <pageSetup paperSize="268" scale="90" orientation="landscape" horizontalDpi="4294967294" r:id="rId251"/>
  <drawing r:id="rId252"/>
  <legacyDrawing r:id="rId25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3B9EA-C622-4CAB-8B07-361D2975E476}">
  <dimension ref="A3:S51"/>
  <sheetViews>
    <sheetView topLeftCell="D1" workbookViewId="0">
      <selection activeCell="O29" sqref="O29"/>
    </sheetView>
  </sheetViews>
  <sheetFormatPr baseColWidth="10" defaultRowHeight="15" x14ac:dyDescent="0.25"/>
  <cols>
    <col min="1" max="1" width="35.42578125" bestFit="1" customWidth="1"/>
    <col min="2" max="2" width="37.7109375" style="184" bestFit="1" customWidth="1"/>
    <col min="3" max="3" width="45.42578125" bestFit="1" customWidth="1"/>
    <col min="4" max="4" width="43.140625" bestFit="1" customWidth="1"/>
    <col min="6" max="6" width="16.42578125" bestFit="1" customWidth="1"/>
    <col min="8" max="8" width="13.7109375" bestFit="1" customWidth="1"/>
    <col min="10" max="10" width="12.7109375" bestFit="1" customWidth="1"/>
    <col min="12" max="12" width="12.7109375" bestFit="1" customWidth="1"/>
    <col min="13" max="13" width="12.7109375" customWidth="1"/>
    <col min="14" max="14" width="16.42578125" bestFit="1" customWidth="1"/>
    <col min="15" max="15" width="22.28515625" bestFit="1" customWidth="1"/>
    <col min="16" max="16" width="17.7109375" bestFit="1" customWidth="1"/>
  </cols>
  <sheetData>
    <row r="3" spans="1:19" x14ac:dyDescent="0.25">
      <c r="B3" s="156" t="s">
        <v>1179</v>
      </c>
      <c r="F3" t="s">
        <v>1185</v>
      </c>
      <c r="H3" s="202" t="s">
        <v>1182</v>
      </c>
      <c r="J3" t="s">
        <v>1189</v>
      </c>
      <c r="L3" t="s">
        <v>1190</v>
      </c>
      <c r="N3" s="201" t="s">
        <v>1191</v>
      </c>
      <c r="P3" s="201" t="s">
        <v>1192</v>
      </c>
      <c r="R3" t="s">
        <v>1193</v>
      </c>
    </row>
    <row r="4" spans="1:19" x14ac:dyDescent="0.25">
      <c r="A4" s="156" t="s">
        <v>1186</v>
      </c>
      <c r="B4" t="s">
        <v>1187</v>
      </c>
      <c r="C4" t="s">
        <v>1188</v>
      </c>
      <c r="F4" s="198">
        <v>7424128979</v>
      </c>
      <c r="G4">
        <v>4</v>
      </c>
      <c r="H4" s="199">
        <v>678664402</v>
      </c>
      <c r="I4">
        <v>8</v>
      </c>
      <c r="J4" s="199">
        <v>3821711413</v>
      </c>
      <c r="K4">
        <v>24</v>
      </c>
      <c r="L4" s="199">
        <v>5210850985</v>
      </c>
      <c r="M4" s="199">
        <v>26</v>
      </c>
      <c r="N4" s="203">
        <v>538000000</v>
      </c>
      <c r="O4">
        <v>13</v>
      </c>
      <c r="P4" s="206">
        <v>60000000</v>
      </c>
      <c r="Q4">
        <v>1</v>
      </c>
    </row>
    <row r="5" spans="1:19" x14ac:dyDescent="0.25">
      <c r="A5" t="s">
        <v>164</v>
      </c>
      <c r="B5" s="184">
        <v>279</v>
      </c>
      <c r="C5" s="184">
        <v>6998783550</v>
      </c>
      <c r="F5" s="198">
        <v>440000000</v>
      </c>
      <c r="G5">
        <v>2</v>
      </c>
      <c r="H5" s="199">
        <v>46773738825</v>
      </c>
      <c r="I5">
        <v>65</v>
      </c>
      <c r="J5" s="199">
        <v>2834350000</v>
      </c>
      <c r="K5">
        <v>3</v>
      </c>
      <c r="L5" s="199">
        <v>100000000</v>
      </c>
      <c r="M5" s="199">
        <v>2</v>
      </c>
      <c r="N5" s="203">
        <v>710000000</v>
      </c>
      <c r="O5">
        <v>13</v>
      </c>
      <c r="P5" s="206">
        <v>2350000000</v>
      </c>
      <c r="Q5">
        <v>2</v>
      </c>
    </row>
    <row r="6" spans="1:19" x14ac:dyDescent="0.25">
      <c r="A6" t="s">
        <v>66</v>
      </c>
      <c r="B6" s="184">
        <v>162</v>
      </c>
      <c r="C6" s="184">
        <v>82615807864</v>
      </c>
      <c r="F6" s="198">
        <v>24451940021</v>
      </c>
      <c r="G6">
        <v>18</v>
      </c>
      <c r="H6" s="199">
        <v>4552896678</v>
      </c>
      <c r="I6">
        <v>235</v>
      </c>
      <c r="J6" s="199">
        <v>646142872</v>
      </c>
      <c r="K6">
        <v>8</v>
      </c>
      <c r="L6" s="199">
        <v>2000000000</v>
      </c>
      <c r="M6" s="199">
        <v>3</v>
      </c>
      <c r="N6" s="204">
        <v>1243000000</v>
      </c>
      <c r="O6">
        <v>1</v>
      </c>
      <c r="P6" s="206">
        <v>125300000</v>
      </c>
      <c r="Q6">
        <v>4</v>
      </c>
    </row>
    <row r="7" spans="1:19" x14ac:dyDescent="0.25">
      <c r="A7" t="s">
        <v>152</v>
      </c>
      <c r="B7" s="184">
        <v>24</v>
      </c>
      <c r="C7" s="184">
        <v>20557601972</v>
      </c>
      <c r="F7" s="198">
        <v>7790000000</v>
      </c>
      <c r="G7">
        <v>3</v>
      </c>
      <c r="H7" s="199">
        <v>150000000</v>
      </c>
      <c r="I7">
        <v>1</v>
      </c>
      <c r="J7" s="199">
        <v>323000000</v>
      </c>
      <c r="K7">
        <v>1</v>
      </c>
      <c r="L7" s="199">
        <v>789149015</v>
      </c>
      <c r="M7" s="199">
        <v>1</v>
      </c>
      <c r="N7" s="203">
        <v>2460123965</v>
      </c>
      <c r="O7">
        <v>3</v>
      </c>
      <c r="P7" s="206">
        <v>1022979000</v>
      </c>
      <c r="Q7">
        <v>2</v>
      </c>
    </row>
    <row r="8" spans="1:19" x14ac:dyDescent="0.25">
      <c r="A8" t="s">
        <v>157</v>
      </c>
      <c r="B8" s="184">
        <v>18</v>
      </c>
      <c r="C8" s="184">
        <v>14113000000</v>
      </c>
      <c r="F8" s="198">
        <v>771000000</v>
      </c>
      <c r="G8">
        <v>11</v>
      </c>
      <c r="H8" s="199">
        <v>800000000</v>
      </c>
      <c r="I8">
        <v>1</v>
      </c>
      <c r="J8" s="199">
        <v>5166600396</v>
      </c>
      <c r="K8">
        <v>11</v>
      </c>
    </row>
    <row r="9" spans="1:19" x14ac:dyDescent="0.25">
      <c r="A9" t="s">
        <v>220</v>
      </c>
      <c r="B9" s="184">
        <v>16</v>
      </c>
      <c r="C9" s="184">
        <v>10997143381</v>
      </c>
      <c r="F9" s="198">
        <v>10397000000</v>
      </c>
      <c r="G9">
        <v>12</v>
      </c>
    </row>
    <row r="10" spans="1:19" x14ac:dyDescent="0.25">
      <c r="A10" t="s">
        <v>361</v>
      </c>
      <c r="B10" s="184">
        <v>5</v>
      </c>
      <c r="C10" s="184">
        <v>10140000000</v>
      </c>
      <c r="F10" s="198">
        <v>10318749596</v>
      </c>
      <c r="G10">
        <v>6</v>
      </c>
    </row>
    <row r="11" spans="1:19" x14ac:dyDescent="0.25">
      <c r="A11" t="s">
        <v>540</v>
      </c>
      <c r="B11" s="184">
        <v>2</v>
      </c>
      <c r="C11" s="184">
        <v>440000000</v>
      </c>
      <c r="F11" s="200">
        <f>+SUM(F4:F10)-61592818596</f>
        <v>0</v>
      </c>
      <c r="G11" s="196">
        <f>+SUM(G4:G10)</f>
        <v>56</v>
      </c>
      <c r="H11" s="200">
        <f>+SUM(H4:H8)-52955299905</f>
        <v>0</v>
      </c>
      <c r="I11" s="196">
        <f>SUM(I4:I9)</f>
        <v>310</v>
      </c>
      <c r="J11" s="200">
        <f>+SUM(J4:J8)-12791804681</f>
        <v>0</v>
      </c>
      <c r="K11" s="196">
        <f>+SUM(K4:K10)</f>
        <v>47</v>
      </c>
      <c r="L11" s="200">
        <f>+SUM(L4:L10)-8100000000</f>
        <v>0</v>
      </c>
      <c r="M11" s="184">
        <f>SUM(M4:M7)</f>
        <v>32</v>
      </c>
      <c r="N11" s="205">
        <f>+SUM(N4:N7)-4951123965</f>
        <v>0</v>
      </c>
      <c r="O11">
        <f>SUM(O4:O7)</f>
        <v>30</v>
      </c>
      <c r="P11" s="205">
        <f>+SUM(P4:P7)-3558279000</f>
        <v>0</v>
      </c>
      <c r="Q11">
        <f>SUM(Q4:Q7)</f>
        <v>9</v>
      </c>
      <c r="R11" s="196"/>
      <c r="S11" s="196"/>
    </row>
    <row r="12" spans="1:19" x14ac:dyDescent="0.25">
      <c r="A12" t="s">
        <v>1157</v>
      </c>
      <c r="B12" s="184">
        <v>506</v>
      </c>
      <c r="C12" s="184">
        <v>145862336767</v>
      </c>
    </row>
    <row r="13" spans="1:19" x14ac:dyDescent="0.25">
      <c r="B13"/>
    </row>
    <row r="14" spans="1:19" x14ac:dyDescent="0.25">
      <c r="B14"/>
    </row>
    <row r="15" spans="1:19" x14ac:dyDescent="0.25">
      <c r="B15"/>
    </row>
    <row r="16" spans="1:19" x14ac:dyDescent="0.25">
      <c r="B16"/>
    </row>
    <row r="17" spans="2:15" ht="18.75" x14ac:dyDescent="0.25">
      <c r="B17"/>
      <c r="O17" s="208">
        <v>61592818596</v>
      </c>
    </row>
    <row r="18" spans="2:15" ht="18.75" x14ac:dyDescent="0.3">
      <c r="B18"/>
      <c r="O18" s="207">
        <v>52955299905</v>
      </c>
    </row>
    <row r="19" spans="2:15" ht="18.75" x14ac:dyDescent="0.3">
      <c r="B19"/>
      <c r="O19" s="207">
        <v>12791804681</v>
      </c>
    </row>
    <row r="20" spans="2:15" ht="18.75" x14ac:dyDescent="0.3">
      <c r="B20"/>
      <c r="O20" s="207">
        <v>8100000000</v>
      </c>
    </row>
    <row r="21" spans="2:15" ht="18.75" x14ac:dyDescent="0.3">
      <c r="B21"/>
      <c r="O21" s="209">
        <v>4951123965</v>
      </c>
    </row>
    <row r="22" spans="2:15" ht="18.75" x14ac:dyDescent="0.25">
      <c r="B22"/>
      <c r="O22" s="208">
        <v>3558279000</v>
      </c>
    </row>
    <row r="23" spans="2:15" ht="18.75" x14ac:dyDescent="0.3">
      <c r="B23"/>
      <c r="O23" s="209">
        <v>927646620</v>
      </c>
    </row>
    <row r="24" spans="2:15" ht="18.75" x14ac:dyDescent="0.25">
      <c r="B24"/>
      <c r="O24" s="208">
        <v>538000000</v>
      </c>
    </row>
    <row r="25" spans="2:15" ht="18.75" x14ac:dyDescent="0.25">
      <c r="B25"/>
      <c r="O25" s="208">
        <v>270000000</v>
      </c>
    </row>
    <row r="26" spans="2:15" ht="18.75" x14ac:dyDescent="0.25">
      <c r="B26"/>
      <c r="O26" s="208">
        <v>103444000</v>
      </c>
    </row>
    <row r="27" spans="2:15" ht="18.75" x14ac:dyDescent="0.25">
      <c r="B27"/>
      <c r="O27" s="208">
        <v>73920000</v>
      </c>
    </row>
    <row r="28" spans="2:15" x14ac:dyDescent="0.25">
      <c r="B28"/>
      <c r="O28" s="210">
        <f>+SUM(O17:O27)-O29</f>
        <v>0</v>
      </c>
    </row>
    <row r="29" spans="2:15" ht="18.75" x14ac:dyDescent="0.25">
      <c r="B29"/>
      <c r="O29" s="208">
        <v>145862336767</v>
      </c>
    </row>
    <row r="30" spans="2:15" x14ac:dyDescent="0.25">
      <c r="B30"/>
    </row>
    <row r="31" spans="2:15" x14ac:dyDescent="0.25">
      <c r="B31"/>
    </row>
    <row r="32" spans="2:15" x14ac:dyDescent="0.25">
      <c r="B32"/>
    </row>
    <row r="33" spans="2:2" x14ac:dyDescent="0.25">
      <c r="B33"/>
    </row>
    <row r="34" spans="2:2" x14ac:dyDescent="0.25">
      <c r="B34"/>
    </row>
    <row r="35" spans="2:2" x14ac:dyDescent="0.25">
      <c r="B35"/>
    </row>
    <row r="36" spans="2:2" x14ac:dyDescent="0.25">
      <c r="B36"/>
    </row>
    <row r="37" spans="2:2" x14ac:dyDescent="0.25">
      <c r="B37"/>
    </row>
    <row r="38" spans="2:2" x14ac:dyDescent="0.25">
      <c r="B38"/>
    </row>
    <row r="39" spans="2:2" x14ac:dyDescent="0.25">
      <c r="B39"/>
    </row>
    <row r="40" spans="2:2" x14ac:dyDescent="0.25">
      <c r="B40"/>
    </row>
    <row r="41" spans="2:2" x14ac:dyDescent="0.25">
      <c r="B41"/>
    </row>
    <row r="42" spans="2:2" x14ac:dyDescent="0.25">
      <c r="B42"/>
    </row>
    <row r="43" spans="2:2" x14ac:dyDescent="0.25">
      <c r="B43"/>
    </row>
    <row r="44" spans="2:2" x14ac:dyDescent="0.25">
      <c r="B44"/>
    </row>
    <row r="45" spans="2:2" x14ac:dyDescent="0.25">
      <c r="B45"/>
    </row>
    <row r="46" spans="2:2" x14ac:dyDescent="0.25">
      <c r="B46"/>
    </row>
    <row r="47" spans="2:2" x14ac:dyDescent="0.25">
      <c r="B47"/>
    </row>
    <row r="48" spans="2:2" x14ac:dyDescent="0.25">
      <c r="B48"/>
    </row>
    <row r="49" spans="2:2" x14ac:dyDescent="0.25">
      <c r="B49"/>
    </row>
    <row r="50" spans="2:2" x14ac:dyDescent="0.25">
      <c r="B50"/>
    </row>
    <row r="51" spans="2:2" x14ac:dyDescent="0.25">
      <c r="B51"/>
    </row>
  </sheetData>
  <autoFilter ref="A4:C12" xr:uid="{7B1C63B3-EA47-444D-A3E0-2CB04C618804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4D2BE6-31D3-4B0F-8FB6-550DFE538596}">
  <dimension ref="A3:C16"/>
  <sheetViews>
    <sheetView topLeftCell="A2" workbookViewId="0">
      <selection activeCell="D6" sqref="D6"/>
    </sheetView>
  </sheetViews>
  <sheetFormatPr baseColWidth="10" defaultRowHeight="15" x14ac:dyDescent="0.25"/>
  <cols>
    <col min="1" max="1" width="17.5703125" bestFit="1" customWidth="1"/>
    <col min="2" max="2" width="43.140625" bestFit="1" customWidth="1"/>
    <col min="3" max="4" width="10" bestFit="1" customWidth="1"/>
    <col min="5" max="40" width="11.5703125" bestFit="1" customWidth="1"/>
    <col min="41" max="133" width="12.5703125" bestFit="1" customWidth="1"/>
    <col min="134" max="221" width="13.5703125" bestFit="1" customWidth="1"/>
    <col min="222" max="248" width="15.140625" bestFit="1" customWidth="1"/>
    <col min="249" max="249" width="16.28515625" bestFit="1" customWidth="1"/>
    <col min="250" max="250" width="14" bestFit="1" customWidth="1"/>
  </cols>
  <sheetData>
    <row r="3" spans="1:3" x14ac:dyDescent="0.25">
      <c r="A3" s="156" t="s">
        <v>1156</v>
      </c>
      <c r="B3" t="s">
        <v>1158</v>
      </c>
    </row>
    <row r="4" spans="1:3" x14ac:dyDescent="0.25">
      <c r="A4" s="157" t="s">
        <v>72</v>
      </c>
      <c r="B4" s="184">
        <v>113932253086</v>
      </c>
      <c r="C4" s="185">
        <f>+GETPIVOTDATA("21. Valor estimado en la vigencia 2024",$A$3,"27. Tipo de Gasto","Funcionamiento")/GETPIVOTDATA("21. Valor estimado en la vigencia 2024",$A$3)</f>
        <v>0.7810943908570106</v>
      </c>
    </row>
    <row r="5" spans="1:3" x14ac:dyDescent="0.25">
      <c r="A5" s="157" t="s">
        <v>108</v>
      </c>
      <c r="B5" s="184">
        <v>31930083681</v>
      </c>
      <c r="C5" s="185">
        <f>+GETPIVOTDATA("21. Valor estimado en la vigencia 2024",$A$3,"27. Tipo de Gasto","Inversión")/GETPIVOTDATA("21. Valor estimado en la vigencia 2024",$A$3)</f>
        <v>0.21890560914298943</v>
      </c>
    </row>
    <row r="6" spans="1:3" x14ac:dyDescent="0.25">
      <c r="A6" s="157" t="s">
        <v>1157</v>
      </c>
      <c r="B6" s="184">
        <v>145862336767</v>
      </c>
    </row>
    <row r="10" spans="1:3" ht="15.75" x14ac:dyDescent="0.25">
      <c r="B10" s="186">
        <v>113932253086</v>
      </c>
    </row>
    <row r="11" spans="1:3" ht="15.75" x14ac:dyDescent="0.25">
      <c r="B11" s="186">
        <v>31930083681</v>
      </c>
    </row>
    <row r="12" spans="1:3" ht="15.75" x14ac:dyDescent="0.25">
      <c r="B12" s="187">
        <v>145862336767</v>
      </c>
    </row>
    <row r="14" spans="1:3" x14ac:dyDescent="0.25">
      <c r="B14" s="184">
        <f>+GETPIVOTDATA("21. Valor estimado en la vigencia 2024",$A$3,"27. Tipo de Gasto","Funcionamiento")-B10</f>
        <v>0</v>
      </c>
    </row>
    <row r="15" spans="1:3" x14ac:dyDescent="0.25">
      <c r="B15">
        <f>+GETPIVOTDATA("21. Valor estimado en la vigencia 2024",$A$3,"27. Tipo de Gasto","Inversión")-GETPIVOTDATA("21. Valor estimado en la vigencia 2024",$A$3,"27. Tipo de Gasto","Inversión")</f>
        <v>0</v>
      </c>
    </row>
    <row r="16" spans="1:3" x14ac:dyDescent="0.25">
      <c r="B16" s="184">
        <f>+GETPIVOTDATA("21. Valor estimado en la vigencia 2024",$A$3)-B12</f>
        <v>0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7D550-F967-4C3E-B589-102C6FD9B741}">
  <dimension ref="A3:I31"/>
  <sheetViews>
    <sheetView topLeftCell="A2" workbookViewId="0">
      <selection activeCell="C3" sqref="C3"/>
    </sheetView>
  </sheetViews>
  <sheetFormatPr baseColWidth="10" defaultRowHeight="15" x14ac:dyDescent="0.25"/>
  <cols>
    <col min="1" max="1" width="44.5703125" bestFit="1" customWidth="1"/>
    <col min="2" max="2" width="24.28515625" bestFit="1" customWidth="1"/>
    <col min="3" max="3" width="26.42578125" bestFit="1" customWidth="1"/>
    <col min="4" max="4" width="19.140625" bestFit="1" customWidth="1"/>
    <col min="5" max="5" width="16.28515625" bestFit="1" customWidth="1"/>
    <col min="6" max="6" width="15" bestFit="1" customWidth="1"/>
    <col min="7" max="7" width="35.7109375" bestFit="1" customWidth="1"/>
    <col min="8" max="8" width="33.5703125" bestFit="1" customWidth="1"/>
    <col min="9" max="9" width="12.5703125" bestFit="1" customWidth="1"/>
    <col min="10" max="39" width="11.5703125" bestFit="1" customWidth="1"/>
    <col min="40" max="132" width="12.5703125" bestFit="1" customWidth="1"/>
    <col min="133" max="220" width="13.5703125" bestFit="1" customWidth="1"/>
    <col min="221" max="247" width="15.140625" bestFit="1" customWidth="1"/>
    <col min="248" max="248" width="16.28515625" bestFit="1" customWidth="1"/>
    <col min="249" max="249" width="14" bestFit="1" customWidth="1"/>
  </cols>
  <sheetData>
    <row r="3" spans="1:9" x14ac:dyDescent="0.25">
      <c r="B3" s="156" t="s">
        <v>1159</v>
      </c>
    </row>
    <row r="4" spans="1:9" x14ac:dyDescent="0.25">
      <c r="B4" t="s">
        <v>220</v>
      </c>
      <c r="C4" t="s">
        <v>540</v>
      </c>
      <c r="D4" t="s">
        <v>66</v>
      </c>
      <c r="E4" t="s">
        <v>361</v>
      </c>
      <c r="F4" t="s">
        <v>164</v>
      </c>
      <c r="G4" t="s">
        <v>157</v>
      </c>
      <c r="H4" t="s">
        <v>152</v>
      </c>
      <c r="I4" t="s">
        <v>1157</v>
      </c>
    </row>
    <row r="5" spans="1:9" x14ac:dyDescent="0.25">
      <c r="A5" t="s">
        <v>1160</v>
      </c>
      <c r="B5">
        <v>16</v>
      </c>
      <c r="C5">
        <v>2</v>
      </c>
      <c r="D5">
        <v>162</v>
      </c>
      <c r="E5">
        <v>5</v>
      </c>
      <c r="F5">
        <v>279</v>
      </c>
      <c r="G5">
        <v>18</v>
      </c>
      <c r="H5">
        <v>24</v>
      </c>
      <c r="I5">
        <v>506</v>
      </c>
    </row>
    <row r="24" spans="2:3" ht="15.75" x14ac:dyDescent="0.25">
      <c r="B24" s="188">
        <v>279</v>
      </c>
      <c r="C24" s="190">
        <f>+B24/$B$31</f>
        <v>0.5513833992094862</v>
      </c>
    </row>
    <row r="25" spans="2:3" ht="15.75" x14ac:dyDescent="0.25">
      <c r="B25" s="188">
        <v>162</v>
      </c>
      <c r="C25" s="190">
        <f t="shared" ref="C25:C30" si="0">+B25/$B$31</f>
        <v>0.3201581027667984</v>
      </c>
    </row>
    <row r="26" spans="2:3" ht="15.75" x14ac:dyDescent="0.25">
      <c r="B26" s="188">
        <v>24</v>
      </c>
      <c r="C26" s="190">
        <f t="shared" si="0"/>
        <v>4.7430830039525688E-2</v>
      </c>
    </row>
    <row r="27" spans="2:3" ht="15.75" x14ac:dyDescent="0.25">
      <c r="B27" s="188">
        <v>18</v>
      </c>
      <c r="C27" s="190">
        <f t="shared" si="0"/>
        <v>3.5573122529644272E-2</v>
      </c>
    </row>
    <row r="28" spans="2:3" ht="15.75" x14ac:dyDescent="0.25">
      <c r="B28" s="188">
        <v>16</v>
      </c>
      <c r="C28" s="190">
        <f t="shared" si="0"/>
        <v>3.1620553359683792E-2</v>
      </c>
    </row>
    <row r="29" spans="2:3" ht="15.75" x14ac:dyDescent="0.25">
      <c r="B29" s="188">
        <v>5</v>
      </c>
      <c r="C29" s="190">
        <f t="shared" si="0"/>
        <v>9.881422924901186E-3</v>
      </c>
    </row>
    <row r="30" spans="2:3" ht="15.75" x14ac:dyDescent="0.25">
      <c r="B30" s="188">
        <v>2</v>
      </c>
      <c r="C30" s="190">
        <f t="shared" si="0"/>
        <v>3.952569169960474E-3</v>
      </c>
    </row>
    <row r="31" spans="2:3" ht="21" x14ac:dyDescent="0.25">
      <c r="B31" s="189">
        <f>+SUM(B24:B30)</f>
        <v>506</v>
      </c>
      <c r="C31" s="191">
        <f>+SUM(C24:C30)</f>
        <v>1.0000000000000002</v>
      </c>
    </row>
  </sheetData>
  <autoFilter ref="A3:B11" xr:uid="{09F9CD4B-597F-4A1C-96A8-83B81804A51A}"/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C3D3A-4DB2-425C-9869-4E4A7C9BD3CF}">
  <dimension ref="A3:C6"/>
  <sheetViews>
    <sheetView topLeftCell="A2" workbookViewId="0">
      <selection activeCell="B3" sqref="B3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9.28515625" bestFit="1" customWidth="1"/>
    <col min="4" max="4" width="12.5703125" bestFit="1" customWidth="1"/>
    <col min="5" max="506" width="22.42578125" bestFit="1" customWidth="1"/>
    <col min="507" max="508" width="12.5703125" bestFit="1" customWidth="1"/>
  </cols>
  <sheetData>
    <row r="3" spans="1:3" x14ac:dyDescent="0.25">
      <c r="A3" s="156" t="s">
        <v>1156</v>
      </c>
      <c r="B3" t="s">
        <v>1164</v>
      </c>
    </row>
    <row r="4" spans="1:3" x14ac:dyDescent="0.25">
      <c r="A4" s="157" t="s">
        <v>72</v>
      </c>
      <c r="B4">
        <v>405</v>
      </c>
      <c r="C4" s="185">
        <f>+GETPIVOTDATA("13. No. LINEA",$A$3,"27. Tipo de Gasto","Funcionamiento")/GETPIVOTDATA("13. No. LINEA",$A$3)</f>
        <v>0.80039525691699609</v>
      </c>
    </row>
    <row r="5" spans="1:3" x14ac:dyDescent="0.25">
      <c r="A5" s="157" t="s">
        <v>108</v>
      </c>
      <c r="B5">
        <v>101</v>
      </c>
      <c r="C5" s="185">
        <f>+GETPIVOTDATA("13. No. LINEA",$A$3,"27. Tipo de Gasto","Inversión")/GETPIVOTDATA("13. No. LINEA",$A$3)</f>
        <v>0.19960474308300397</v>
      </c>
    </row>
    <row r="6" spans="1:3" x14ac:dyDescent="0.25">
      <c r="A6" s="157" t="s">
        <v>1157</v>
      </c>
      <c r="B6">
        <v>506</v>
      </c>
      <c r="C6" s="185">
        <f>+C4+C5</f>
        <v>1</v>
      </c>
    </row>
  </sheetData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54AE8-6EF6-4FD3-A3FB-C1E3A995C4A8}">
  <dimension ref="A3:D15"/>
  <sheetViews>
    <sheetView workbookViewId="0">
      <selection activeCell="A13" sqref="A13"/>
    </sheetView>
  </sheetViews>
  <sheetFormatPr baseColWidth="10" defaultRowHeight="15" x14ac:dyDescent="0.25"/>
  <cols>
    <col min="1" max="1" width="62.5703125" bestFit="1" customWidth="1"/>
    <col min="2" max="2" width="45.42578125" bestFit="1" customWidth="1"/>
  </cols>
  <sheetData>
    <row r="3" spans="1:4" x14ac:dyDescent="0.25">
      <c r="A3" s="156" t="s">
        <v>1156</v>
      </c>
      <c r="B3" t="s">
        <v>1158</v>
      </c>
    </row>
    <row r="4" spans="1:4" x14ac:dyDescent="0.25">
      <c r="A4" s="192" t="s">
        <v>426</v>
      </c>
      <c r="B4" s="193">
        <v>61592818596</v>
      </c>
      <c r="C4" s="194">
        <v>0.42226677538005003</v>
      </c>
    </row>
    <row r="5" spans="1:4" x14ac:dyDescent="0.25">
      <c r="A5" s="192" t="s">
        <v>1166</v>
      </c>
      <c r="B5" s="193">
        <v>52955299905</v>
      </c>
      <c r="C5" s="194">
        <v>0.36304985288690811</v>
      </c>
    </row>
    <row r="6" spans="1:4" x14ac:dyDescent="0.25">
      <c r="A6" s="192" t="s">
        <v>182</v>
      </c>
      <c r="B6" s="193">
        <v>12791804681</v>
      </c>
      <c r="C6" s="194">
        <v>8.7697790701334946E-2</v>
      </c>
    </row>
    <row r="7" spans="1:4" x14ac:dyDescent="0.25">
      <c r="A7" s="192" t="s">
        <v>111</v>
      </c>
      <c r="B7" s="193">
        <v>8100000000</v>
      </c>
      <c r="C7" s="194">
        <v>5.5531812937694207E-2</v>
      </c>
    </row>
    <row r="8" spans="1:4" x14ac:dyDescent="0.25">
      <c r="A8" s="192" t="s">
        <v>306</v>
      </c>
      <c r="B8" s="193">
        <v>4951123965</v>
      </c>
      <c r="C8" s="194">
        <v>3.3943813562433929E-2</v>
      </c>
    </row>
    <row r="9" spans="1:4" x14ac:dyDescent="0.25">
      <c r="A9" s="192" t="s">
        <v>365</v>
      </c>
      <c r="B9" s="193">
        <v>3558279000</v>
      </c>
      <c r="C9" s="194">
        <v>2.439477577878094E-2</v>
      </c>
      <c r="D9" s="195"/>
    </row>
    <row r="10" spans="1:4" x14ac:dyDescent="0.25">
      <c r="A10" s="192" t="s">
        <v>73</v>
      </c>
      <c r="B10" s="193">
        <v>927646620</v>
      </c>
      <c r="C10" s="194">
        <v>6.3597405647067042E-3</v>
      </c>
    </row>
    <row r="11" spans="1:4" x14ac:dyDescent="0.25">
      <c r="A11" s="192" t="s">
        <v>584</v>
      </c>
      <c r="B11" s="193">
        <v>538000000</v>
      </c>
      <c r="C11" s="194">
        <v>3.6884093037628991E-3</v>
      </c>
    </row>
    <row r="12" spans="1:4" x14ac:dyDescent="0.25">
      <c r="A12" s="192" t="s">
        <v>89</v>
      </c>
      <c r="B12" s="193">
        <v>270000000</v>
      </c>
      <c r="C12" s="194">
        <v>1.8510604312564735E-3</v>
      </c>
    </row>
    <row r="13" spans="1:4" x14ac:dyDescent="0.25">
      <c r="A13" s="192" t="s">
        <v>406</v>
      </c>
      <c r="B13" s="193">
        <v>103444000</v>
      </c>
      <c r="C13" s="194">
        <v>7.0918924166998019E-4</v>
      </c>
      <c r="D13" s="195"/>
    </row>
    <row r="14" spans="1:4" x14ac:dyDescent="0.25">
      <c r="A14" s="192" t="s">
        <v>101</v>
      </c>
      <c r="B14" s="193">
        <v>73920000</v>
      </c>
      <c r="C14" s="194">
        <v>5.0677921140177234E-4</v>
      </c>
    </row>
    <row r="15" spans="1:4" x14ac:dyDescent="0.25">
      <c r="A15" s="157" t="s">
        <v>1157</v>
      </c>
      <c r="B15" s="184">
        <v>145862336767</v>
      </c>
      <c r="C15" s="185">
        <v>0.99999999999999989</v>
      </c>
    </row>
  </sheetData>
  <autoFilter ref="A3:B15" xr:uid="{9DCC6B4E-5316-473D-BCDF-03CBEAF46312}"/>
  <pageMargins left="0.70866141732283472" right="0.70866141732283472" top="0.74803149606299213" bottom="0.74803149606299213" header="0.31496062992125984" footer="0.31496062992125984"/>
  <pageSetup scale="90" orientation="landscape" horizontalDpi="4294967294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DFC8A-6B61-4CD8-B813-5E7632EE3A53}">
  <dimension ref="A3:D51"/>
  <sheetViews>
    <sheetView topLeftCell="A21" workbookViewId="0">
      <selection activeCell="A48" sqref="A48:A49 A50:B50 C48:D50"/>
      <pivotSelection pane="bottomRight" showHeader="1" extendable="1" axis="axisRow" start="43" max="47" activeRow="47" previousRow="49" click="1" r:id="rId1">
        <pivotArea dataOnly="0" outline="0" axis="axisRow" fieldPosition="0">
          <references count="1">
            <reference field="17" count="1" defaultSubtotal="1">
              <x v="10"/>
            </reference>
          </references>
        </pivotArea>
      </pivotSelection>
    </sheetView>
  </sheetViews>
  <sheetFormatPr baseColWidth="10" defaultRowHeight="15" x14ac:dyDescent="0.25"/>
  <cols>
    <col min="1" max="1" width="40.5703125" customWidth="1"/>
    <col min="2" max="2" width="35.42578125" style="184" bestFit="1" customWidth="1"/>
    <col min="3" max="3" width="35.42578125" bestFit="1" customWidth="1"/>
    <col min="4" max="4" width="43.140625" bestFit="1" customWidth="1"/>
  </cols>
  <sheetData>
    <row r="3" spans="1:4" x14ac:dyDescent="0.25">
      <c r="B3"/>
      <c r="C3" s="156" t="s">
        <v>1179</v>
      </c>
    </row>
    <row r="4" spans="1:4" x14ac:dyDescent="0.25">
      <c r="A4" s="156" t="s">
        <v>1165</v>
      </c>
      <c r="B4" s="156" t="s">
        <v>34</v>
      </c>
      <c r="C4" t="s">
        <v>1180</v>
      </c>
      <c r="D4" t="s">
        <v>1158</v>
      </c>
    </row>
    <row r="5" spans="1:4" x14ac:dyDescent="0.25">
      <c r="A5" s="195" t="s">
        <v>426</v>
      </c>
      <c r="B5" s="195" t="s">
        <v>220</v>
      </c>
      <c r="C5" s="193">
        <v>4</v>
      </c>
      <c r="D5" s="193">
        <v>7424128979</v>
      </c>
    </row>
    <row r="6" spans="1:4" x14ac:dyDescent="0.25">
      <c r="A6" s="195"/>
      <c r="B6" s="195" t="s">
        <v>540</v>
      </c>
      <c r="C6" s="193">
        <v>2</v>
      </c>
      <c r="D6" s="193">
        <v>440000000</v>
      </c>
    </row>
    <row r="7" spans="1:4" x14ac:dyDescent="0.25">
      <c r="A7" s="195"/>
      <c r="B7" s="195" t="s">
        <v>66</v>
      </c>
      <c r="C7" s="193">
        <v>18</v>
      </c>
      <c r="D7" s="193">
        <v>24451940021</v>
      </c>
    </row>
    <row r="8" spans="1:4" x14ac:dyDescent="0.25">
      <c r="A8" s="195"/>
      <c r="B8" s="195" t="s">
        <v>361</v>
      </c>
      <c r="C8" s="193">
        <v>3</v>
      </c>
      <c r="D8" s="193">
        <v>7790000000</v>
      </c>
    </row>
    <row r="9" spans="1:4" x14ac:dyDescent="0.25">
      <c r="A9" s="195"/>
      <c r="B9" s="195" t="s">
        <v>164</v>
      </c>
      <c r="C9" s="193">
        <v>11</v>
      </c>
      <c r="D9" s="193">
        <v>771000000</v>
      </c>
    </row>
    <row r="10" spans="1:4" x14ac:dyDescent="0.25">
      <c r="A10" s="195"/>
      <c r="B10" s="195" t="s">
        <v>157</v>
      </c>
      <c r="C10" s="193">
        <v>12</v>
      </c>
      <c r="D10" s="193">
        <v>10397000000</v>
      </c>
    </row>
    <row r="11" spans="1:4" x14ac:dyDescent="0.25">
      <c r="A11" s="195"/>
      <c r="B11" s="195" t="s">
        <v>152</v>
      </c>
      <c r="C11" s="193">
        <v>6</v>
      </c>
      <c r="D11" s="193">
        <v>10318749596</v>
      </c>
    </row>
    <row r="12" spans="1:4" x14ac:dyDescent="0.25">
      <c r="A12" s="195" t="s">
        <v>1168</v>
      </c>
      <c r="B12" s="195"/>
      <c r="C12" s="193">
        <v>56</v>
      </c>
      <c r="D12" s="193">
        <v>61592818596</v>
      </c>
    </row>
    <row r="13" spans="1:4" x14ac:dyDescent="0.25">
      <c r="A13" s="195" t="s">
        <v>306</v>
      </c>
      <c r="B13" s="195" t="s">
        <v>66</v>
      </c>
      <c r="C13" s="193">
        <v>13</v>
      </c>
      <c r="D13" s="193">
        <v>538000000</v>
      </c>
    </row>
    <row r="14" spans="1:4" x14ac:dyDescent="0.25">
      <c r="A14" s="195"/>
      <c r="B14" s="195" t="s">
        <v>164</v>
      </c>
      <c r="C14" s="193">
        <v>13</v>
      </c>
      <c r="D14" s="193">
        <v>710000000</v>
      </c>
    </row>
    <row r="15" spans="1:4" x14ac:dyDescent="0.25">
      <c r="A15" s="195"/>
      <c r="B15" s="195" t="s">
        <v>157</v>
      </c>
      <c r="C15" s="193">
        <v>1</v>
      </c>
      <c r="D15" s="193">
        <v>1243000000</v>
      </c>
    </row>
    <row r="16" spans="1:4" x14ac:dyDescent="0.25">
      <c r="A16" s="195"/>
      <c r="B16" s="195" t="s">
        <v>152</v>
      </c>
      <c r="C16" s="193">
        <v>3</v>
      </c>
      <c r="D16" s="193">
        <v>2460123965</v>
      </c>
    </row>
    <row r="17" spans="1:4" x14ac:dyDescent="0.25">
      <c r="A17" s="195" t="s">
        <v>1169</v>
      </c>
      <c r="B17" s="195"/>
      <c r="C17" s="193">
        <v>30</v>
      </c>
      <c r="D17" s="193">
        <v>4951123965</v>
      </c>
    </row>
    <row r="18" spans="1:4" x14ac:dyDescent="0.25">
      <c r="A18" s="195" t="s">
        <v>365</v>
      </c>
      <c r="B18" s="195" t="s">
        <v>220</v>
      </c>
      <c r="C18" s="193">
        <v>1</v>
      </c>
      <c r="D18" s="193">
        <v>60000000</v>
      </c>
    </row>
    <row r="19" spans="1:4" x14ac:dyDescent="0.25">
      <c r="A19" s="195"/>
      <c r="B19" s="195" t="s">
        <v>361</v>
      </c>
      <c r="C19" s="193">
        <v>2</v>
      </c>
      <c r="D19" s="193">
        <v>2350000000</v>
      </c>
    </row>
    <row r="20" spans="1:4" x14ac:dyDescent="0.25">
      <c r="A20" s="195"/>
      <c r="B20" s="195" t="s">
        <v>164</v>
      </c>
      <c r="C20" s="193">
        <v>4</v>
      </c>
      <c r="D20" s="193">
        <v>125300000</v>
      </c>
    </row>
    <row r="21" spans="1:4" x14ac:dyDescent="0.25">
      <c r="A21" s="195"/>
      <c r="B21" s="195" t="s">
        <v>152</v>
      </c>
      <c r="C21" s="193">
        <v>2</v>
      </c>
      <c r="D21" s="193">
        <v>1022979000</v>
      </c>
    </row>
    <row r="22" spans="1:4" x14ac:dyDescent="0.25">
      <c r="A22" s="195" t="s">
        <v>1170</v>
      </c>
      <c r="B22" s="195"/>
      <c r="C22" s="193">
        <v>9</v>
      </c>
      <c r="D22" s="193">
        <v>3558279000</v>
      </c>
    </row>
    <row r="23" spans="1:4" x14ac:dyDescent="0.25">
      <c r="A23" s="195" t="s">
        <v>111</v>
      </c>
      <c r="B23" s="195" t="s">
        <v>66</v>
      </c>
      <c r="C23" s="193">
        <v>26</v>
      </c>
      <c r="D23" s="193">
        <v>5210850985</v>
      </c>
    </row>
    <row r="24" spans="1:4" x14ac:dyDescent="0.25">
      <c r="A24" s="195"/>
      <c r="B24" s="195" t="s">
        <v>164</v>
      </c>
      <c r="C24" s="193">
        <v>2</v>
      </c>
      <c r="D24" s="193">
        <v>100000000</v>
      </c>
    </row>
    <row r="25" spans="1:4" x14ac:dyDescent="0.25">
      <c r="A25" s="195"/>
      <c r="B25" s="195" t="s">
        <v>157</v>
      </c>
      <c r="C25" s="193">
        <v>3</v>
      </c>
      <c r="D25" s="193">
        <v>2000000000</v>
      </c>
    </row>
    <row r="26" spans="1:4" x14ac:dyDescent="0.25">
      <c r="A26" s="195"/>
      <c r="B26" s="195" t="s">
        <v>152</v>
      </c>
      <c r="C26" s="193">
        <v>1</v>
      </c>
      <c r="D26" s="193">
        <v>789149015</v>
      </c>
    </row>
    <row r="27" spans="1:4" x14ac:dyDescent="0.25">
      <c r="A27" s="195" t="s">
        <v>1171</v>
      </c>
      <c r="B27" s="195"/>
      <c r="C27" s="193">
        <v>32</v>
      </c>
      <c r="D27" s="193">
        <v>8100000000</v>
      </c>
    </row>
    <row r="28" spans="1:4" x14ac:dyDescent="0.25">
      <c r="A28" s="195" t="s">
        <v>182</v>
      </c>
      <c r="B28" s="195" t="s">
        <v>220</v>
      </c>
      <c r="C28" s="193">
        <v>3</v>
      </c>
      <c r="D28" s="193">
        <v>2834350000</v>
      </c>
    </row>
    <row r="29" spans="1:4" x14ac:dyDescent="0.25">
      <c r="A29" s="195"/>
      <c r="B29" s="195" t="s">
        <v>66</v>
      </c>
      <c r="C29" s="193">
        <v>24</v>
      </c>
      <c r="D29" s="193">
        <v>3821711413</v>
      </c>
    </row>
    <row r="30" spans="1:4" x14ac:dyDescent="0.25">
      <c r="A30" s="195"/>
      <c r="B30" s="195" t="s">
        <v>164</v>
      </c>
      <c r="C30" s="193">
        <v>8</v>
      </c>
      <c r="D30" s="193">
        <v>646142872</v>
      </c>
    </row>
    <row r="31" spans="1:4" x14ac:dyDescent="0.25">
      <c r="A31" s="195"/>
      <c r="B31" s="195" t="s">
        <v>157</v>
      </c>
      <c r="C31" s="193">
        <v>1</v>
      </c>
      <c r="D31" s="193">
        <v>323000000</v>
      </c>
    </row>
    <row r="32" spans="1:4" x14ac:dyDescent="0.25">
      <c r="A32" s="195"/>
      <c r="B32" s="195" t="s">
        <v>152</v>
      </c>
      <c r="C32" s="193">
        <v>11</v>
      </c>
      <c r="D32" s="193">
        <v>5166600396</v>
      </c>
    </row>
    <row r="33" spans="1:4" x14ac:dyDescent="0.25">
      <c r="A33" s="195" t="s">
        <v>1172</v>
      </c>
      <c r="B33" s="195"/>
      <c r="C33" s="193">
        <v>47</v>
      </c>
      <c r="D33" s="193">
        <v>12791804681</v>
      </c>
    </row>
    <row r="34" spans="1:4" x14ac:dyDescent="0.25">
      <c r="A34" s="195" t="s">
        <v>584</v>
      </c>
      <c r="B34" s="195" t="s">
        <v>66</v>
      </c>
      <c r="C34" s="193">
        <v>6</v>
      </c>
      <c r="D34" s="193">
        <v>538000000</v>
      </c>
    </row>
    <row r="35" spans="1:4" x14ac:dyDescent="0.25">
      <c r="A35" s="195" t="s">
        <v>1173</v>
      </c>
      <c r="B35" s="195"/>
      <c r="C35" s="193">
        <v>6</v>
      </c>
      <c r="D35" s="193">
        <v>538000000</v>
      </c>
    </row>
    <row r="36" spans="1:4" x14ac:dyDescent="0.25">
      <c r="A36" s="195" t="s">
        <v>73</v>
      </c>
      <c r="B36" s="195" t="s">
        <v>66</v>
      </c>
      <c r="C36" s="193">
        <v>5</v>
      </c>
      <c r="D36" s="193">
        <v>927646620</v>
      </c>
    </row>
    <row r="37" spans="1:4" x14ac:dyDescent="0.25">
      <c r="A37" s="195" t="s">
        <v>1174</v>
      </c>
      <c r="B37" s="195"/>
      <c r="C37" s="193">
        <v>5</v>
      </c>
      <c r="D37" s="193">
        <v>927646620</v>
      </c>
    </row>
    <row r="38" spans="1:4" x14ac:dyDescent="0.25">
      <c r="A38" s="195" t="s">
        <v>1166</v>
      </c>
      <c r="B38" s="195" t="s">
        <v>220</v>
      </c>
      <c r="C38" s="193">
        <v>8</v>
      </c>
      <c r="D38" s="193">
        <v>678664402</v>
      </c>
    </row>
    <row r="39" spans="1:4" x14ac:dyDescent="0.25">
      <c r="A39" s="195"/>
      <c r="B39" s="195" t="s">
        <v>66</v>
      </c>
      <c r="C39" s="193">
        <v>65</v>
      </c>
      <c r="D39" s="193">
        <v>46773738825</v>
      </c>
    </row>
    <row r="40" spans="1:4" x14ac:dyDescent="0.25">
      <c r="A40" s="195"/>
      <c r="B40" s="195" t="s">
        <v>164</v>
      </c>
      <c r="C40" s="193">
        <v>235</v>
      </c>
      <c r="D40" s="193">
        <v>4552896678</v>
      </c>
    </row>
    <row r="41" spans="1:4" x14ac:dyDescent="0.25">
      <c r="A41" s="195"/>
      <c r="B41" s="195" t="s">
        <v>157</v>
      </c>
      <c r="C41" s="193">
        <v>1</v>
      </c>
      <c r="D41" s="193">
        <v>150000000</v>
      </c>
    </row>
    <row r="42" spans="1:4" x14ac:dyDescent="0.25">
      <c r="A42" s="195"/>
      <c r="B42" s="195" t="s">
        <v>152</v>
      </c>
      <c r="C42" s="193">
        <v>1</v>
      </c>
      <c r="D42" s="193">
        <v>800000000</v>
      </c>
    </row>
    <row r="43" spans="1:4" x14ac:dyDescent="0.25">
      <c r="A43" s="195" t="s">
        <v>1175</v>
      </c>
      <c r="B43" s="195"/>
      <c r="C43" s="193">
        <v>310</v>
      </c>
      <c r="D43" s="193">
        <v>52955299905</v>
      </c>
    </row>
    <row r="44" spans="1:4" x14ac:dyDescent="0.25">
      <c r="A44" s="195" t="s">
        <v>89</v>
      </c>
      <c r="B44" s="197" t="s">
        <v>66</v>
      </c>
      <c r="C44" s="193">
        <v>3</v>
      </c>
      <c r="D44" s="193">
        <v>270000000</v>
      </c>
    </row>
    <row r="45" spans="1:4" x14ac:dyDescent="0.25">
      <c r="A45" s="195" t="s">
        <v>1176</v>
      </c>
      <c r="B45" s="195"/>
      <c r="C45" s="193">
        <v>3</v>
      </c>
      <c r="D45" s="193">
        <v>270000000</v>
      </c>
    </row>
    <row r="46" spans="1:4" x14ac:dyDescent="0.25">
      <c r="A46" s="195" t="s">
        <v>101</v>
      </c>
      <c r="B46" s="197" t="s">
        <v>66</v>
      </c>
      <c r="C46" s="193">
        <v>1</v>
      </c>
      <c r="D46" s="193">
        <v>73920000</v>
      </c>
    </row>
    <row r="47" spans="1:4" x14ac:dyDescent="0.25">
      <c r="A47" s="195" t="s">
        <v>1177</v>
      </c>
      <c r="B47" s="195"/>
      <c r="C47" s="193">
        <v>1</v>
      </c>
      <c r="D47" s="193">
        <v>73920000</v>
      </c>
    </row>
    <row r="48" spans="1:4" x14ac:dyDescent="0.25">
      <c r="A48" s="195" t="s">
        <v>406</v>
      </c>
      <c r="B48" s="197" t="s">
        <v>66</v>
      </c>
      <c r="C48" s="193">
        <v>1</v>
      </c>
      <c r="D48" s="193">
        <v>10000000</v>
      </c>
    </row>
    <row r="49" spans="1:4" x14ac:dyDescent="0.25">
      <c r="A49" s="195"/>
      <c r="B49" s="197" t="s">
        <v>164</v>
      </c>
      <c r="C49" s="193">
        <v>6</v>
      </c>
      <c r="D49" s="193">
        <v>93444000</v>
      </c>
    </row>
    <row r="50" spans="1:4" x14ac:dyDescent="0.25">
      <c r="A50" s="195" t="s">
        <v>1178</v>
      </c>
      <c r="B50" s="195"/>
      <c r="C50" s="193">
        <v>7</v>
      </c>
      <c r="D50" s="193">
        <v>103444000</v>
      </c>
    </row>
    <row r="51" spans="1:4" x14ac:dyDescent="0.25">
      <c r="A51" t="s">
        <v>1157</v>
      </c>
      <c r="B51"/>
      <c r="C51" s="184">
        <v>506</v>
      </c>
      <c r="D51" s="184">
        <v>145862336767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1C1FB-6EF7-466A-90C1-4576C9D1FB70}">
  <dimension ref="A3:D6"/>
  <sheetViews>
    <sheetView workbookViewId="0">
      <selection activeCell="G12" sqref="G12"/>
    </sheetView>
  </sheetViews>
  <sheetFormatPr baseColWidth="10" defaultRowHeight="15" x14ac:dyDescent="0.25"/>
  <cols>
    <col min="1" max="1" width="17.5703125" bestFit="1" customWidth="1"/>
    <col min="2" max="2" width="43.140625" bestFit="1" customWidth="1"/>
    <col min="3" max="3" width="16.28515625" bestFit="1" customWidth="1"/>
  </cols>
  <sheetData>
    <row r="3" spans="1:4" x14ac:dyDescent="0.25">
      <c r="A3" s="156" t="s">
        <v>1156</v>
      </c>
      <c r="B3" t="s">
        <v>1158</v>
      </c>
      <c r="C3" t="s">
        <v>1184</v>
      </c>
    </row>
    <row r="4" spans="1:4" x14ac:dyDescent="0.25">
      <c r="A4" s="157" t="s">
        <v>1182</v>
      </c>
      <c r="B4" s="184">
        <v>52955299905</v>
      </c>
      <c r="C4">
        <v>310</v>
      </c>
      <c r="D4" s="185">
        <f>+GETPIVOTDATA("Cuenta de NC/DS",$A$3,"NC/DS","DS")/GETPIVOTDATA("Cuenta de NC/DS",$A$3)</f>
        <v>0.61264822134387353</v>
      </c>
    </row>
    <row r="5" spans="1:4" x14ac:dyDescent="0.25">
      <c r="A5" s="157" t="s">
        <v>1183</v>
      </c>
      <c r="B5" s="184">
        <v>92907036862</v>
      </c>
      <c r="C5">
        <v>196</v>
      </c>
      <c r="D5" s="185">
        <f>+GETPIVOTDATA("Cuenta de NC/DS",$A$3,"NC/DS","NC")/GETPIVOTDATA("Cuenta de NC/DS",$A$3)</f>
        <v>0.38735177865612647</v>
      </c>
    </row>
    <row r="6" spans="1:4" x14ac:dyDescent="0.25">
      <c r="A6" s="157" t="s">
        <v>1157</v>
      </c>
      <c r="B6" s="184">
        <v>145862336767</v>
      </c>
      <c r="C6">
        <v>506</v>
      </c>
      <c r="D6" s="185">
        <f>+D4+D5</f>
        <v>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22408-7713-4E75-87B3-806B19C54205}">
  <dimension ref="A3:B12"/>
  <sheetViews>
    <sheetView workbookViewId="0">
      <selection activeCell="A5" sqref="A5:A11"/>
      <pivotSelection pane="bottomRight" showHeader="1" axis="axisRow" activeRow="4" previousRow="4" click="1" r:id="rId1">
        <pivotArea dataOnly="0" labelOnly="1" outline="0" fieldPosition="0">
          <references count="1">
            <reference field="5" count="0"/>
          </references>
        </pivotArea>
      </pivotSelection>
    </sheetView>
  </sheetViews>
  <sheetFormatPr baseColWidth="10" defaultRowHeight="15" x14ac:dyDescent="0.25"/>
  <cols>
    <col min="1" max="1" width="35.42578125" bestFit="1" customWidth="1"/>
    <col min="2" max="2" width="5.42578125" bestFit="1" customWidth="1"/>
    <col min="3" max="3" width="9" bestFit="1" customWidth="1"/>
    <col min="4" max="4" width="12.5703125" bestFit="1" customWidth="1"/>
    <col min="5" max="8" width="35.7109375" bestFit="1" customWidth="1"/>
    <col min="9" max="9" width="12.5703125" bestFit="1" customWidth="1"/>
  </cols>
  <sheetData>
    <row r="3" spans="1:2" x14ac:dyDescent="0.25">
      <c r="A3" s="156" t="s">
        <v>1184</v>
      </c>
    </row>
    <row r="4" spans="1:2" x14ac:dyDescent="0.25">
      <c r="A4" s="156" t="s">
        <v>34</v>
      </c>
      <c r="B4" t="s">
        <v>1167</v>
      </c>
    </row>
    <row r="5" spans="1:2" x14ac:dyDescent="0.25">
      <c r="A5" t="s">
        <v>220</v>
      </c>
      <c r="B5">
        <v>16</v>
      </c>
    </row>
    <row r="6" spans="1:2" x14ac:dyDescent="0.25">
      <c r="A6" t="s">
        <v>540</v>
      </c>
      <c r="B6">
        <v>2</v>
      </c>
    </row>
    <row r="7" spans="1:2" x14ac:dyDescent="0.25">
      <c r="A7" t="s">
        <v>66</v>
      </c>
      <c r="B7">
        <v>162</v>
      </c>
    </row>
    <row r="8" spans="1:2" x14ac:dyDescent="0.25">
      <c r="A8" t="s">
        <v>361</v>
      </c>
      <c r="B8">
        <v>5</v>
      </c>
    </row>
    <row r="9" spans="1:2" x14ac:dyDescent="0.25">
      <c r="A9" t="s">
        <v>164</v>
      </c>
      <c r="B9">
        <v>279</v>
      </c>
    </row>
    <row r="10" spans="1:2" x14ac:dyDescent="0.25">
      <c r="A10" t="s">
        <v>157</v>
      </c>
      <c r="B10">
        <v>18</v>
      </c>
    </row>
    <row r="11" spans="1:2" x14ac:dyDescent="0.25">
      <c r="A11" t="s">
        <v>152</v>
      </c>
      <c r="B11">
        <v>24</v>
      </c>
    </row>
    <row r="12" spans="1:2" x14ac:dyDescent="0.25">
      <c r="A12" t="s">
        <v>1157</v>
      </c>
      <c r="B12">
        <v>506</v>
      </c>
    </row>
  </sheetData>
  <pageMargins left="0.7" right="0.7" top="0.75" bottom="0.75" header="0.3" footer="0.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7BCD04-3A93-420C-8F7F-8A185F117DC8}">
  <sheetPr>
    <tabColor theme="4" tint="0.79998168889431442"/>
  </sheetPr>
  <dimension ref="A1:BL546"/>
  <sheetViews>
    <sheetView tabSelected="1" topLeftCell="A15" zoomScaleNormal="100" workbookViewId="0">
      <selection activeCell="F29" sqref="F29"/>
    </sheetView>
  </sheetViews>
  <sheetFormatPr baseColWidth="10" defaultColWidth="11.42578125" defaultRowHeight="15" x14ac:dyDescent="0.25"/>
  <cols>
    <col min="1" max="1" width="18.140625" style="309" customWidth="1"/>
    <col min="2" max="3" width="18.140625" style="258" customWidth="1"/>
    <col min="4" max="4" width="18.140625" style="310" customWidth="1"/>
    <col min="5" max="5" width="18.140625" style="309" customWidth="1"/>
    <col min="6" max="6" width="18.140625" style="258" customWidth="1"/>
    <col min="7" max="7" width="18.140625" style="309" customWidth="1"/>
    <col min="8" max="9" width="18.140625" style="403" customWidth="1"/>
    <col min="10" max="10" width="18.140625" style="309" customWidth="1"/>
    <col min="11" max="11" width="18.140625" style="258" customWidth="1"/>
    <col min="12" max="12" width="18.140625" style="403" customWidth="1"/>
    <col min="13" max="13" width="18.140625" style="258" customWidth="1"/>
    <col min="14" max="14" width="18.85546875" style="258" customWidth="1"/>
    <col min="15" max="16" width="11.42578125" style="258" customWidth="1"/>
    <col min="17" max="19" width="54.5703125" style="310" customWidth="1"/>
    <col min="20" max="20" width="47.7109375" style="310" customWidth="1"/>
    <col min="21" max="21" width="11.42578125" style="309" customWidth="1"/>
    <col min="22" max="22" width="34.5703125" style="258" customWidth="1"/>
    <col min="23" max="23" width="21.140625" style="258" customWidth="1"/>
    <col min="24" max="24" width="23.28515625" style="310" customWidth="1"/>
    <col min="25" max="25" width="25.5703125" style="258" customWidth="1"/>
    <col min="26" max="26" width="13.7109375" style="258" customWidth="1"/>
    <col min="27" max="27" width="10" style="258" customWidth="1"/>
    <col min="28" max="31" width="11.85546875" style="309" customWidth="1"/>
    <col min="32" max="32" width="8.28515625" style="310" customWidth="1"/>
    <col min="33" max="33" width="6.28515625" style="310" customWidth="1"/>
    <col min="34" max="34" width="8.85546875" style="310" customWidth="1"/>
    <col min="35" max="35" width="26" style="259" customWidth="1"/>
    <col min="36" max="37" width="17.42578125" style="260" customWidth="1"/>
    <col min="38" max="16384" width="11.42578125" style="310"/>
  </cols>
  <sheetData>
    <row r="1" spans="1:37" s="257" customFormat="1" ht="15" customHeight="1" x14ac:dyDescent="0.25">
      <c r="A1" s="247"/>
      <c r="B1" s="248"/>
      <c r="C1" s="249" t="s">
        <v>0</v>
      </c>
      <c r="D1" s="250" t="s">
        <v>1</v>
      </c>
      <c r="E1" s="251"/>
      <c r="F1" s="252"/>
      <c r="G1" s="253"/>
      <c r="H1" s="254"/>
      <c r="I1" s="254"/>
      <c r="J1" s="253"/>
      <c r="K1" s="255"/>
      <c r="L1" s="254"/>
      <c r="M1" s="256"/>
      <c r="N1" s="255"/>
      <c r="O1" s="255"/>
      <c r="P1" s="255"/>
      <c r="Q1" s="253"/>
      <c r="R1" s="253"/>
      <c r="S1" s="253"/>
      <c r="T1" s="253"/>
      <c r="U1" s="253"/>
      <c r="V1" s="255"/>
      <c r="W1" s="255"/>
      <c r="Y1" s="255"/>
      <c r="Z1" s="255"/>
      <c r="AA1" s="258"/>
      <c r="AB1" s="253"/>
      <c r="AC1" s="253"/>
      <c r="AD1" s="253"/>
      <c r="AE1" s="253"/>
      <c r="AI1" s="259"/>
      <c r="AJ1" s="260"/>
      <c r="AK1" s="260"/>
    </row>
    <row r="2" spans="1:37" s="257" customFormat="1" ht="15" customHeight="1" x14ac:dyDescent="0.25">
      <c r="A2" s="261"/>
      <c r="B2" s="262"/>
      <c r="C2" s="249"/>
      <c r="D2" s="263"/>
      <c r="E2" s="264"/>
      <c r="F2" s="265"/>
      <c r="G2" s="253"/>
      <c r="H2" s="254"/>
      <c r="I2" s="254"/>
      <c r="J2" s="253"/>
      <c r="K2" s="255"/>
      <c r="L2" s="266"/>
      <c r="M2" s="258"/>
      <c r="N2" s="255"/>
      <c r="O2" s="255"/>
      <c r="P2" s="255"/>
      <c r="Q2" s="253"/>
      <c r="R2" s="253"/>
      <c r="S2" s="253"/>
      <c r="T2" s="253"/>
      <c r="U2" s="253"/>
      <c r="V2" s="255"/>
      <c r="W2" s="255"/>
      <c r="Y2" s="255"/>
      <c r="Z2" s="255"/>
      <c r="AA2" s="258"/>
      <c r="AB2" s="253"/>
      <c r="AC2" s="253"/>
      <c r="AD2" s="253"/>
      <c r="AE2" s="253"/>
      <c r="AI2" s="259"/>
      <c r="AJ2" s="260"/>
      <c r="AK2" s="260"/>
    </row>
    <row r="3" spans="1:37" s="257" customFormat="1" ht="18.75" customHeight="1" x14ac:dyDescent="0.25">
      <c r="A3" s="267"/>
      <c r="B3" s="268"/>
      <c r="C3" s="249"/>
      <c r="D3" s="269"/>
      <c r="E3" s="270"/>
      <c r="F3" s="271"/>
      <c r="G3" s="253"/>
      <c r="H3" s="254"/>
      <c r="I3" s="254"/>
      <c r="J3" s="253"/>
      <c r="K3" s="255"/>
      <c r="L3" s="266"/>
      <c r="M3" s="258"/>
      <c r="N3" s="255"/>
      <c r="O3" s="255"/>
      <c r="P3" s="255"/>
      <c r="Q3" s="253"/>
      <c r="R3" s="253"/>
      <c r="S3" s="253"/>
      <c r="T3" s="253"/>
      <c r="U3" s="253"/>
      <c r="V3" s="255"/>
      <c r="W3" s="255"/>
      <c r="Y3" s="255"/>
      <c r="Z3" s="255"/>
      <c r="AA3" s="258"/>
      <c r="AB3" s="253"/>
      <c r="AC3" s="253"/>
      <c r="AD3" s="253"/>
      <c r="AE3" s="253"/>
      <c r="AI3" s="259"/>
      <c r="AJ3" s="260"/>
      <c r="AK3" s="260"/>
    </row>
    <row r="4" spans="1:37" s="257" customFormat="1" ht="18.75" customHeight="1" x14ac:dyDescent="0.25">
      <c r="A4" s="272" t="s">
        <v>2</v>
      </c>
      <c r="B4" s="272"/>
      <c r="C4" s="272"/>
      <c r="D4" s="273" t="s">
        <v>3</v>
      </c>
      <c r="E4" s="273"/>
      <c r="F4" s="273"/>
      <c r="G4" s="253"/>
      <c r="H4" s="254"/>
      <c r="I4" s="254"/>
      <c r="J4" s="253"/>
      <c r="K4" s="255"/>
      <c r="L4" s="266"/>
      <c r="M4" s="258"/>
      <c r="N4" s="255"/>
      <c r="O4" s="255"/>
      <c r="P4" s="255"/>
      <c r="Q4" s="253"/>
      <c r="R4" s="253"/>
      <c r="S4" s="253"/>
      <c r="T4" s="253"/>
      <c r="U4" s="253"/>
      <c r="V4" s="255"/>
      <c r="W4" s="255"/>
      <c r="Y4" s="255"/>
      <c r="Z4" s="255"/>
      <c r="AA4" s="258"/>
      <c r="AB4" s="253"/>
      <c r="AC4" s="253"/>
      <c r="AD4" s="253"/>
      <c r="AE4" s="253"/>
      <c r="AI4" s="259"/>
      <c r="AJ4" s="260"/>
      <c r="AK4" s="260"/>
    </row>
    <row r="5" spans="1:37" s="257" customFormat="1" ht="18.75" customHeight="1" x14ac:dyDescent="0.25">
      <c r="A5" s="274"/>
      <c r="B5" s="275"/>
      <c r="C5" s="276"/>
      <c r="F5" s="255"/>
      <c r="G5" s="253"/>
      <c r="H5" s="254"/>
      <c r="I5" s="254"/>
      <c r="J5" s="253"/>
      <c r="K5" s="255"/>
      <c r="L5" s="266"/>
      <c r="M5" s="258"/>
      <c r="N5" s="255"/>
      <c r="O5" s="255"/>
      <c r="P5" s="255"/>
      <c r="Q5" s="253"/>
      <c r="R5" s="253"/>
      <c r="S5" s="253"/>
      <c r="T5" s="253"/>
      <c r="U5" s="253"/>
      <c r="V5" s="255"/>
      <c r="W5" s="255"/>
      <c r="Y5" s="255"/>
      <c r="Z5" s="255"/>
      <c r="AA5" s="258"/>
      <c r="AB5" s="253"/>
      <c r="AC5" s="253"/>
      <c r="AD5" s="253"/>
      <c r="AE5" s="253"/>
      <c r="AI5" s="259"/>
      <c r="AJ5" s="260"/>
      <c r="AK5" s="260"/>
    </row>
    <row r="6" spans="1:37" s="257" customFormat="1" ht="13.5" customHeight="1" thickBot="1" x14ac:dyDescent="0.3">
      <c r="A6" s="253"/>
      <c r="B6" s="255"/>
      <c r="C6" s="255"/>
      <c r="E6" s="253"/>
      <c r="F6" s="255"/>
      <c r="G6" s="253"/>
      <c r="H6" s="254"/>
      <c r="I6" s="254"/>
      <c r="J6" s="253"/>
      <c r="K6" s="255"/>
      <c r="L6" s="254"/>
      <c r="M6" s="255"/>
      <c r="N6" s="255"/>
      <c r="O6" s="255"/>
      <c r="P6" s="255"/>
      <c r="Q6" s="253"/>
      <c r="R6" s="253"/>
      <c r="S6" s="253"/>
      <c r="T6" s="253"/>
      <c r="U6" s="253"/>
      <c r="V6" s="255"/>
      <c r="W6" s="255"/>
      <c r="Y6" s="255"/>
      <c r="Z6" s="255"/>
      <c r="AA6" s="258"/>
      <c r="AB6" s="253"/>
      <c r="AC6" s="253"/>
      <c r="AD6" s="253"/>
      <c r="AE6" s="253"/>
      <c r="AI6" s="259"/>
      <c r="AJ6" s="260"/>
      <c r="AK6" s="260"/>
    </row>
    <row r="7" spans="1:37" s="257" customFormat="1" ht="15.75" customHeight="1" x14ac:dyDescent="0.25">
      <c r="A7" s="277" t="s">
        <v>4</v>
      </c>
      <c r="B7" s="278"/>
      <c r="C7" s="278"/>
      <c r="D7" s="279" t="s">
        <v>5</v>
      </c>
      <c r="E7" s="279"/>
      <c r="F7" s="279"/>
      <c r="G7" s="280"/>
      <c r="H7" s="281"/>
      <c r="I7" s="254"/>
      <c r="J7" s="253"/>
      <c r="K7" s="255"/>
      <c r="L7" s="254"/>
      <c r="M7" s="255"/>
      <c r="N7" s="255"/>
      <c r="O7" s="255"/>
      <c r="P7" s="255"/>
      <c r="Q7" s="253"/>
      <c r="R7" s="253"/>
      <c r="S7" s="253"/>
      <c r="T7" s="253"/>
      <c r="U7" s="253"/>
      <c r="V7" s="255"/>
      <c r="W7" s="255"/>
      <c r="Y7" s="255"/>
      <c r="Z7" s="255"/>
      <c r="AA7" s="258"/>
      <c r="AB7" s="253"/>
      <c r="AC7" s="253"/>
      <c r="AD7" s="253"/>
      <c r="AE7" s="253"/>
      <c r="AI7" s="259"/>
      <c r="AJ7" s="260"/>
      <c r="AK7" s="260"/>
    </row>
    <row r="8" spans="1:37" s="257" customFormat="1" ht="33.75" customHeight="1" x14ac:dyDescent="0.25">
      <c r="A8" s="282" t="s">
        <v>6</v>
      </c>
      <c r="B8" s="283"/>
      <c r="C8" s="284" t="s">
        <v>7</v>
      </c>
      <c r="D8" s="283"/>
      <c r="E8" s="283"/>
      <c r="F8" s="283"/>
      <c r="G8" s="285"/>
      <c r="H8" s="286"/>
      <c r="I8" s="254"/>
      <c r="J8" s="287"/>
      <c r="K8" s="255"/>
      <c r="L8" s="254"/>
      <c r="M8" s="255"/>
      <c r="N8" s="255"/>
      <c r="O8" s="255"/>
      <c r="P8" s="255"/>
      <c r="Q8" s="253"/>
      <c r="R8" s="253"/>
      <c r="S8" s="253"/>
      <c r="T8" s="253"/>
      <c r="U8" s="253"/>
      <c r="V8" s="255"/>
      <c r="W8" s="255"/>
      <c r="Y8" s="255"/>
      <c r="Z8" s="255"/>
      <c r="AA8" s="258"/>
      <c r="AB8" s="253"/>
      <c r="AC8" s="253"/>
      <c r="AD8" s="253"/>
      <c r="AE8" s="253"/>
      <c r="AI8" s="259"/>
      <c r="AJ8" s="260"/>
      <c r="AK8" s="260"/>
    </row>
    <row r="9" spans="1:37" s="257" customFormat="1" ht="15" customHeight="1" x14ac:dyDescent="0.25">
      <c r="A9" s="282" t="s">
        <v>8</v>
      </c>
      <c r="B9" s="283"/>
      <c r="C9" s="284" t="s">
        <v>9</v>
      </c>
      <c r="D9" s="283"/>
      <c r="E9" s="283"/>
      <c r="F9" s="283"/>
      <c r="G9" s="285"/>
      <c r="H9" s="286"/>
      <c r="I9" s="254"/>
      <c r="J9" s="253"/>
      <c r="K9" s="255"/>
      <c r="L9" s="254"/>
      <c r="M9" s="255"/>
      <c r="N9" s="255"/>
      <c r="O9" s="255"/>
      <c r="P9" s="255"/>
      <c r="Q9" s="253"/>
      <c r="R9" s="253"/>
      <c r="S9" s="253"/>
      <c r="T9" s="253"/>
      <c r="U9" s="253"/>
      <c r="V9" s="255"/>
      <c r="W9" s="255"/>
      <c r="Y9" s="255"/>
      <c r="Z9" s="255"/>
      <c r="AA9" s="258"/>
      <c r="AB9" s="253"/>
      <c r="AC9" s="253"/>
      <c r="AD9" s="253"/>
      <c r="AE9" s="253"/>
      <c r="AI9" s="259"/>
      <c r="AJ9" s="260"/>
      <c r="AK9" s="260"/>
    </row>
    <row r="10" spans="1:37" s="257" customFormat="1" ht="15" customHeight="1" x14ac:dyDescent="0.25">
      <c r="A10" s="282" t="s">
        <v>10</v>
      </c>
      <c r="B10" s="283"/>
      <c r="C10" s="284" t="s">
        <v>11</v>
      </c>
      <c r="D10" s="283"/>
      <c r="E10" s="283"/>
      <c r="F10" s="283"/>
      <c r="G10" s="285"/>
      <c r="H10" s="286"/>
      <c r="I10" s="254"/>
      <c r="J10" s="253"/>
      <c r="K10" s="255"/>
      <c r="L10" s="254"/>
      <c r="M10" s="255"/>
      <c r="N10" s="255"/>
      <c r="O10" s="255"/>
      <c r="P10" s="255"/>
      <c r="Q10" s="253"/>
      <c r="R10" s="253"/>
      <c r="S10" s="253"/>
      <c r="T10" s="253"/>
      <c r="U10" s="253"/>
      <c r="V10" s="255"/>
      <c r="W10" s="255"/>
      <c r="Y10" s="255"/>
      <c r="Z10" s="255"/>
      <c r="AA10" s="258"/>
      <c r="AB10" s="253"/>
      <c r="AC10" s="253"/>
      <c r="AD10" s="253"/>
      <c r="AE10" s="253"/>
      <c r="AI10" s="259"/>
      <c r="AJ10" s="260"/>
      <c r="AK10" s="260"/>
    </row>
    <row r="11" spans="1:37" s="257" customFormat="1" ht="15" customHeight="1" x14ac:dyDescent="0.25">
      <c r="A11" s="282" t="s">
        <v>12</v>
      </c>
      <c r="B11" s="283"/>
      <c r="C11" s="288" t="s">
        <v>13</v>
      </c>
      <c r="D11" s="283"/>
      <c r="E11" s="283"/>
      <c r="F11" s="283"/>
      <c r="G11" s="285"/>
      <c r="H11" s="286"/>
      <c r="I11" s="254"/>
      <c r="J11" s="253"/>
      <c r="K11" s="255"/>
      <c r="L11" s="254"/>
      <c r="M11" s="255"/>
      <c r="N11" s="255"/>
      <c r="O11" s="255"/>
      <c r="P11" s="255"/>
      <c r="Q11" s="253"/>
      <c r="R11" s="253"/>
      <c r="S11" s="253"/>
      <c r="T11" s="253"/>
      <c r="U11" s="253"/>
      <c r="V11" s="255"/>
      <c r="W11" s="255"/>
      <c r="Y11" s="255"/>
      <c r="Z11" s="255"/>
      <c r="AA11" s="258"/>
      <c r="AB11" s="253"/>
      <c r="AC11" s="253"/>
      <c r="AD11" s="253"/>
      <c r="AE11" s="253"/>
      <c r="AI11" s="259"/>
      <c r="AJ11" s="260"/>
      <c r="AK11" s="260"/>
    </row>
    <row r="12" spans="1:37" s="257" customFormat="1" ht="45.75" customHeight="1" x14ac:dyDescent="0.25">
      <c r="A12" s="282" t="s">
        <v>14</v>
      </c>
      <c r="B12" s="283"/>
      <c r="C12" s="289" t="s">
        <v>15</v>
      </c>
      <c r="D12" s="283"/>
      <c r="E12" s="283"/>
      <c r="F12" s="283"/>
      <c r="G12" s="285"/>
      <c r="H12" s="286"/>
      <c r="I12" s="254"/>
      <c r="J12" s="253"/>
      <c r="K12" s="255"/>
      <c r="L12" s="254"/>
      <c r="M12" s="255"/>
      <c r="N12" s="255"/>
      <c r="O12" s="255"/>
      <c r="P12" s="255"/>
      <c r="Q12" s="253"/>
      <c r="R12" s="253"/>
      <c r="S12" s="253"/>
      <c r="T12" s="253"/>
      <c r="U12" s="253"/>
      <c r="V12" s="255"/>
      <c r="W12" s="255"/>
      <c r="Y12" s="255"/>
      <c r="Z12" s="255"/>
      <c r="AA12" s="258"/>
      <c r="AB12" s="253"/>
      <c r="AC12" s="253"/>
      <c r="AD12" s="253"/>
      <c r="AE12" s="253"/>
      <c r="AI12" s="259"/>
      <c r="AJ12" s="260"/>
      <c r="AK12" s="260"/>
    </row>
    <row r="13" spans="1:37" s="257" customFormat="1" ht="50.25" customHeight="1" x14ac:dyDescent="0.25">
      <c r="A13" s="282" t="s">
        <v>16</v>
      </c>
      <c r="B13" s="283"/>
      <c r="C13" s="289" t="s">
        <v>15</v>
      </c>
      <c r="D13" s="290" t="s">
        <v>17</v>
      </c>
      <c r="E13" s="290"/>
      <c r="F13" s="290"/>
      <c r="G13" s="285"/>
      <c r="H13" s="291"/>
      <c r="I13" s="254"/>
      <c r="J13" s="253"/>
      <c r="K13" s="255"/>
      <c r="L13" s="254"/>
      <c r="M13" s="255"/>
      <c r="N13" s="255"/>
      <c r="O13" s="255"/>
      <c r="P13" s="255"/>
      <c r="Q13" s="253"/>
      <c r="R13" s="253"/>
      <c r="S13" s="253"/>
      <c r="T13" s="253"/>
      <c r="U13" s="253"/>
      <c r="V13" s="255"/>
      <c r="W13" s="255"/>
      <c r="Y13" s="255"/>
      <c r="Z13" s="255"/>
      <c r="AA13" s="258"/>
      <c r="AB13" s="253"/>
      <c r="AC13" s="253"/>
      <c r="AD13" s="253"/>
      <c r="AE13" s="253"/>
      <c r="AI13" s="259"/>
      <c r="AJ13" s="260"/>
      <c r="AK13" s="260"/>
    </row>
    <row r="14" spans="1:37" s="257" customFormat="1" ht="30" customHeight="1" x14ac:dyDescent="0.25">
      <c r="A14" s="282" t="s">
        <v>18</v>
      </c>
      <c r="B14" s="283"/>
      <c r="C14" s="284"/>
      <c r="D14" s="290"/>
      <c r="E14" s="290"/>
      <c r="F14" s="290"/>
      <c r="G14" s="285"/>
      <c r="H14" s="291"/>
      <c r="I14" s="254"/>
      <c r="J14" s="253"/>
      <c r="K14" s="255"/>
      <c r="L14" s="254"/>
      <c r="M14" s="255"/>
      <c r="N14" s="255"/>
      <c r="O14" s="255"/>
      <c r="P14" s="255"/>
      <c r="Q14" s="253"/>
      <c r="R14" s="253"/>
      <c r="S14" s="253"/>
      <c r="T14" s="253"/>
      <c r="U14" s="253"/>
      <c r="V14" s="255"/>
      <c r="W14" s="255"/>
      <c r="Y14" s="255"/>
      <c r="Z14" s="255"/>
      <c r="AA14" s="258"/>
      <c r="AB14" s="253"/>
      <c r="AC14" s="253"/>
      <c r="AD14" s="253"/>
      <c r="AE14" s="253"/>
      <c r="AI14" s="259"/>
      <c r="AJ14" s="260"/>
      <c r="AK14" s="260"/>
    </row>
    <row r="15" spans="1:37" s="257" customFormat="1" ht="20.25" customHeight="1" x14ac:dyDescent="0.25">
      <c r="A15" s="282" t="s">
        <v>19</v>
      </c>
      <c r="B15" s="283"/>
      <c r="C15" s="292" t="s">
        <v>20</v>
      </c>
      <c r="D15" s="290"/>
      <c r="E15" s="290"/>
      <c r="F15" s="290"/>
      <c r="G15" s="285"/>
      <c r="H15" s="291"/>
      <c r="I15" s="254"/>
      <c r="J15" s="253"/>
      <c r="K15" s="255"/>
      <c r="L15" s="254"/>
      <c r="M15" s="255"/>
      <c r="N15" s="255"/>
      <c r="O15" s="255"/>
      <c r="P15" s="255"/>
      <c r="Q15" s="253"/>
      <c r="R15" s="253"/>
      <c r="S15" s="253"/>
      <c r="T15" s="253"/>
      <c r="U15" s="253"/>
      <c r="V15" s="255"/>
      <c r="W15" s="255"/>
      <c r="Y15" s="255"/>
      <c r="Z15" s="255"/>
      <c r="AA15" s="258"/>
      <c r="AB15" s="253"/>
      <c r="AC15" s="253"/>
      <c r="AD15" s="253"/>
      <c r="AE15" s="253"/>
      <c r="AI15" s="259"/>
      <c r="AJ15" s="260"/>
      <c r="AK15" s="260"/>
    </row>
    <row r="16" spans="1:37" s="257" customFormat="1" ht="15" customHeight="1" x14ac:dyDescent="0.25">
      <c r="A16" s="282" t="s">
        <v>21</v>
      </c>
      <c r="B16" s="283"/>
      <c r="C16" s="293">
        <f>SUM(I26:I531)</f>
        <v>145862336767</v>
      </c>
      <c r="D16" s="290"/>
      <c r="E16" s="290"/>
      <c r="F16" s="290"/>
      <c r="G16" s="285"/>
      <c r="H16" s="291"/>
      <c r="I16" s="254"/>
      <c r="J16" s="253"/>
      <c r="K16" s="255"/>
      <c r="L16" s="254"/>
      <c r="M16" s="255"/>
      <c r="N16" s="255"/>
      <c r="O16" s="255"/>
      <c r="P16" s="255"/>
      <c r="Q16" s="253"/>
      <c r="R16" s="253"/>
      <c r="S16" s="253"/>
      <c r="T16" s="253"/>
      <c r="U16" s="253"/>
      <c r="V16" s="255"/>
      <c r="W16" s="255"/>
      <c r="Y16" s="255"/>
      <c r="Z16" s="255"/>
      <c r="AA16" s="258"/>
      <c r="AB16" s="253"/>
      <c r="AC16" s="253"/>
      <c r="AD16" s="253"/>
      <c r="AE16" s="253"/>
      <c r="AI16" s="259"/>
      <c r="AJ16" s="260"/>
      <c r="AK16" s="260"/>
    </row>
    <row r="17" spans="1:37" s="257" customFormat="1" ht="26.25" customHeight="1" x14ac:dyDescent="0.25">
      <c r="A17" s="294" t="s">
        <v>22</v>
      </c>
      <c r="B17" s="295"/>
      <c r="C17" s="296">
        <v>1300000000</v>
      </c>
      <c r="D17" s="290"/>
      <c r="E17" s="290"/>
      <c r="F17" s="290"/>
      <c r="G17" s="285"/>
      <c r="H17" s="291"/>
      <c r="I17" s="254"/>
      <c r="J17" s="253"/>
      <c r="K17" s="255"/>
      <c r="L17" s="254"/>
      <c r="M17" s="255"/>
      <c r="N17" s="255"/>
      <c r="O17" s="255"/>
      <c r="P17" s="255"/>
      <c r="Q17" s="253"/>
      <c r="R17" s="253"/>
      <c r="S17" s="253"/>
      <c r="T17" s="253"/>
      <c r="U17" s="253"/>
      <c r="V17" s="255"/>
      <c r="W17" s="255"/>
      <c r="Y17" s="255"/>
      <c r="Z17" s="255"/>
      <c r="AA17" s="258"/>
      <c r="AB17" s="253"/>
      <c r="AC17" s="253"/>
      <c r="AD17" s="253"/>
      <c r="AE17" s="253"/>
      <c r="AI17" s="259"/>
      <c r="AJ17" s="260"/>
      <c r="AK17" s="260"/>
    </row>
    <row r="18" spans="1:37" s="257" customFormat="1" ht="23.25" customHeight="1" x14ac:dyDescent="0.25">
      <c r="A18" s="294" t="s">
        <v>23</v>
      </c>
      <c r="B18" s="295"/>
      <c r="C18" s="296">
        <v>130000000</v>
      </c>
      <c r="D18" s="290"/>
      <c r="E18" s="290"/>
      <c r="F18" s="290"/>
      <c r="G18" s="285"/>
      <c r="H18" s="291"/>
      <c r="I18" s="254"/>
      <c r="J18" s="253"/>
      <c r="K18" s="255"/>
      <c r="L18" s="254"/>
      <c r="M18" s="255"/>
      <c r="N18" s="255"/>
      <c r="O18" s="255"/>
      <c r="P18" s="255"/>
      <c r="Q18" s="253"/>
      <c r="R18" s="253"/>
      <c r="S18" s="253"/>
      <c r="T18" s="253"/>
      <c r="U18" s="253"/>
      <c r="V18" s="255"/>
      <c r="W18" s="255"/>
      <c r="Y18" s="255"/>
      <c r="Z18" s="255"/>
      <c r="AA18" s="258"/>
      <c r="AB18" s="253"/>
      <c r="AC18" s="253"/>
      <c r="AD18" s="253"/>
      <c r="AE18" s="253"/>
      <c r="AI18" s="259"/>
      <c r="AJ18" s="260"/>
      <c r="AK18" s="260"/>
    </row>
    <row r="19" spans="1:37" s="257" customFormat="1" ht="30" customHeight="1" x14ac:dyDescent="0.25">
      <c r="A19" s="282" t="s">
        <v>24</v>
      </c>
      <c r="B19" s="283"/>
      <c r="C19" s="297">
        <v>45302</v>
      </c>
      <c r="D19" s="290"/>
      <c r="E19" s="290"/>
      <c r="F19" s="290"/>
      <c r="G19" s="285"/>
      <c r="H19" s="291"/>
      <c r="I19" s="254"/>
      <c r="J19" s="253"/>
      <c r="K19" s="255"/>
      <c r="L19" s="254"/>
      <c r="M19" s="255"/>
      <c r="N19" s="255"/>
      <c r="O19" s="255"/>
      <c r="P19" s="255"/>
      <c r="Q19" s="253"/>
      <c r="R19" s="253"/>
      <c r="S19" s="253"/>
      <c r="T19" s="253"/>
      <c r="U19" s="253"/>
      <c r="V19" s="255"/>
      <c r="W19" s="255"/>
      <c r="Y19" s="255"/>
      <c r="Z19" s="255"/>
      <c r="AA19" s="258"/>
      <c r="AB19" s="253"/>
      <c r="AC19" s="253"/>
      <c r="AD19" s="253"/>
      <c r="AE19" s="253"/>
      <c r="AI19" s="259"/>
      <c r="AJ19" s="260"/>
      <c r="AK19" s="260"/>
    </row>
    <row r="20" spans="1:37" s="257" customFormat="1" ht="15" customHeight="1" x14ac:dyDescent="0.25">
      <c r="A20" s="298"/>
      <c r="B20" s="299" t="s">
        <v>25</v>
      </c>
      <c r="C20" s="299"/>
      <c r="D20" s="299"/>
      <c r="E20" s="299"/>
      <c r="F20" s="299"/>
      <c r="G20" s="300"/>
      <c r="H20" s="301"/>
      <c r="I20" s="254"/>
      <c r="J20" s="253"/>
      <c r="K20" s="255"/>
      <c r="L20" s="254"/>
      <c r="M20" s="255"/>
      <c r="N20" s="255"/>
      <c r="O20" s="255"/>
      <c r="P20" s="255"/>
      <c r="Q20" s="253"/>
      <c r="R20" s="253"/>
      <c r="S20" s="253"/>
      <c r="T20" s="253"/>
      <c r="U20" s="253"/>
      <c r="V20" s="255"/>
      <c r="W20" s="255"/>
      <c r="Y20" s="258"/>
      <c r="Z20" s="255"/>
      <c r="AA20" s="255"/>
      <c r="AB20" s="253"/>
      <c r="AC20" s="253"/>
      <c r="AD20" s="253"/>
      <c r="AE20" s="253"/>
      <c r="AI20" s="259"/>
      <c r="AJ20" s="260"/>
      <c r="AK20" s="260"/>
    </row>
    <row r="21" spans="1:37" s="257" customFormat="1" ht="15" customHeight="1" x14ac:dyDescent="0.25">
      <c r="A21" s="21"/>
      <c r="B21" s="299" t="s">
        <v>26</v>
      </c>
      <c r="C21" s="299"/>
      <c r="D21" s="299"/>
      <c r="E21" s="299"/>
      <c r="F21" s="299"/>
      <c r="G21" s="300"/>
      <c r="H21" s="301"/>
      <c r="I21" s="254"/>
      <c r="J21" s="253"/>
      <c r="K21" s="255"/>
      <c r="L21" s="254"/>
      <c r="M21" s="255"/>
      <c r="N21" s="255"/>
      <c r="O21" s="255"/>
      <c r="P21" s="255"/>
      <c r="Q21" s="253"/>
      <c r="R21" s="253"/>
      <c r="S21" s="253"/>
      <c r="T21" s="253"/>
      <c r="U21" s="253"/>
      <c r="V21" s="255"/>
      <c r="W21" s="255"/>
      <c r="Y21" s="258"/>
      <c r="Z21" s="255"/>
      <c r="AA21" s="255"/>
      <c r="AB21" s="253"/>
      <c r="AC21" s="253"/>
      <c r="AD21" s="253"/>
      <c r="AE21" s="253"/>
      <c r="AI21" s="259"/>
      <c r="AJ21" s="260"/>
      <c r="AK21" s="260"/>
    </row>
    <row r="22" spans="1:37" s="257" customFormat="1" ht="15" customHeight="1" x14ac:dyDescent="0.25">
      <c r="A22" s="22"/>
      <c r="B22" s="302" t="s">
        <v>27</v>
      </c>
      <c r="C22" s="299"/>
      <c r="D22" s="299"/>
      <c r="E22" s="299"/>
      <c r="F22" s="299"/>
      <c r="G22" s="300"/>
      <c r="H22" s="301"/>
      <c r="I22" s="254"/>
      <c r="J22" s="253"/>
      <c r="K22" s="255"/>
      <c r="L22" s="254"/>
      <c r="M22" s="255"/>
      <c r="N22" s="255"/>
      <c r="O22" s="255"/>
      <c r="P22" s="255"/>
      <c r="Q22" s="253"/>
      <c r="R22" s="253"/>
      <c r="S22" s="253"/>
      <c r="T22" s="253"/>
      <c r="U22" s="253"/>
      <c r="V22" s="255"/>
      <c r="W22" s="255"/>
      <c r="Y22" s="258"/>
      <c r="Z22" s="255"/>
      <c r="AA22" s="255"/>
      <c r="AB22" s="253"/>
      <c r="AC22" s="253"/>
      <c r="AD22" s="253"/>
      <c r="AE22" s="253"/>
      <c r="AI22" s="259"/>
      <c r="AJ22" s="260"/>
      <c r="AK22" s="260"/>
    </row>
    <row r="23" spans="1:37" ht="11.25" customHeight="1" thickBot="1" x14ac:dyDescent="0.3">
      <c r="A23" s="303"/>
      <c r="B23" s="304"/>
      <c r="C23" s="304"/>
      <c r="D23" s="305"/>
      <c r="E23" s="306"/>
      <c r="F23" s="304"/>
      <c r="G23" s="306"/>
      <c r="H23" s="307"/>
      <c r="I23" s="308"/>
      <c r="L23" s="254"/>
    </row>
    <row r="24" spans="1:37" ht="17.25" customHeight="1" thickBot="1" x14ac:dyDescent="0.3">
      <c r="A24" s="311" t="s">
        <v>28</v>
      </c>
      <c r="B24" s="311"/>
      <c r="C24" s="311"/>
      <c r="D24" s="311"/>
      <c r="E24" s="311"/>
      <c r="F24" s="312"/>
      <c r="G24" s="312"/>
      <c r="H24" s="312"/>
      <c r="I24" s="313">
        <v>45302</v>
      </c>
      <c r="J24" s="312"/>
      <c r="K24" s="312"/>
      <c r="L24" s="314"/>
    </row>
    <row r="25" spans="1:37" s="315" customFormat="1" ht="60.75" customHeight="1" x14ac:dyDescent="0.25">
      <c r="A25" s="34" t="s">
        <v>29</v>
      </c>
      <c r="B25" s="35" t="s">
        <v>30</v>
      </c>
      <c r="C25" s="36" t="s">
        <v>31</v>
      </c>
      <c r="D25" s="37" t="s">
        <v>32</v>
      </c>
      <c r="E25" s="37" t="s">
        <v>33</v>
      </c>
      <c r="F25" s="36" t="s">
        <v>34</v>
      </c>
      <c r="G25" s="38" t="s">
        <v>35</v>
      </c>
      <c r="H25" s="39" t="s">
        <v>36</v>
      </c>
      <c r="I25" s="39" t="s">
        <v>37</v>
      </c>
      <c r="J25" s="37" t="s">
        <v>38</v>
      </c>
      <c r="K25" s="40" t="s">
        <v>39</v>
      </c>
      <c r="L25" s="41" t="s">
        <v>40</v>
      </c>
      <c r="M25" s="42" t="s">
        <v>41</v>
      </c>
      <c r="N25" s="42" t="s">
        <v>42</v>
      </c>
      <c r="O25" s="42" t="s">
        <v>43</v>
      </c>
      <c r="P25" s="42" t="s">
        <v>44</v>
      </c>
      <c r="Q25" s="42" t="s">
        <v>45</v>
      </c>
      <c r="R25" s="42" t="s">
        <v>1165</v>
      </c>
      <c r="S25" s="42" t="s">
        <v>1181</v>
      </c>
      <c r="T25" s="42" t="s">
        <v>46</v>
      </c>
      <c r="U25" s="42" t="s">
        <v>47</v>
      </c>
      <c r="V25" s="38" t="s">
        <v>48</v>
      </c>
      <c r="W25" s="38" t="s">
        <v>49</v>
      </c>
      <c r="X25" s="38" t="s">
        <v>50</v>
      </c>
      <c r="Y25" s="38" t="s">
        <v>51</v>
      </c>
      <c r="Z25" s="42" t="s">
        <v>52</v>
      </c>
      <c r="AA25" s="42" t="s">
        <v>53</v>
      </c>
      <c r="AB25" s="42" t="s">
        <v>54</v>
      </c>
      <c r="AC25" s="42" t="s">
        <v>55</v>
      </c>
      <c r="AD25" s="42" t="s">
        <v>56</v>
      </c>
      <c r="AE25" s="42" t="s">
        <v>57</v>
      </c>
      <c r="AF25" s="42" t="s">
        <v>58</v>
      </c>
      <c r="AG25" s="42" t="s">
        <v>59</v>
      </c>
      <c r="AH25" s="42" t="s">
        <v>60</v>
      </c>
      <c r="AI25" s="43" t="s">
        <v>61</v>
      </c>
      <c r="AJ25" s="44" t="s">
        <v>62</v>
      </c>
      <c r="AK25" s="42" t="s">
        <v>63</v>
      </c>
    </row>
    <row r="26" spans="1:37" s="334" customFormat="1" ht="15" customHeight="1" x14ac:dyDescent="0.25">
      <c r="A26" s="46">
        <v>1</v>
      </c>
      <c r="B26" s="316">
        <v>80121607</v>
      </c>
      <c r="C26" s="317" t="s">
        <v>64</v>
      </c>
      <c r="D26" s="318" t="s">
        <v>65</v>
      </c>
      <c r="E26" s="319">
        <v>345</v>
      </c>
      <c r="F26" s="317" t="s">
        <v>66</v>
      </c>
      <c r="G26" s="51" t="s">
        <v>67</v>
      </c>
      <c r="H26" s="320">
        <v>134423500</v>
      </c>
      <c r="I26" s="320">
        <v>134423500</v>
      </c>
      <c r="J26" s="321" t="s">
        <v>68</v>
      </c>
      <c r="K26" s="317" t="s">
        <v>69</v>
      </c>
      <c r="L26" s="54">
        <v>0</v>
      </c>
      <c r="M26" s="322" t="s">
        <v>70</v>
      </c>
      <c r="N26" s="323" t="s">
        <v>71</v>
      </c>
      <c r="O26" s="323" t="s">
        <v>72</v>
      </c>
      <c r="P26" s="324" t="s">
        <v>69</v>
      </c>
      <c r="Q26" s="325" t="s">
        <v>73</v>
      </c>
      <c r="R26" s="326" t="str">
        <f>+T26</f>
        <v>Dirección General</v>
      </c>
      <c r="S26" s="326" t="s">
        <v>1183</v>
      </c>
      <c r="T26" s="327" t="s">
        <v>73</v>
      </c>
      <c r="U26" s="328">
        <v>100000252</v>
      </c>
      <c r="V26" s="329" t="s">
        <v>74</v>
      </c>
      <c r="W26" s="329" t="s">
        <v>75</v>
      </c>
      <c r="X26" s="330" t="s">
        <v>76</v>
      </c>
      <c r="Y26" s="323">
        <v>6079800</v>
      </c>
      <c r="Z26" s="331" t="s">
        <v>77</v>
      </c>
      <c r="AA26" s="317" t="s">
        <v>78</v>
      </c>
      <c r="AB26" s="332">
        <v>45293</v>
      </c>
      <c r="AC26" s="332">
        <v>45293</v>
      </c>
      <c r="AD26" s="332">
        <v>45303</v>
      </c>
      <c r="AE26" s="332">
        <v>45303</v>
      </c>
      <c r="AF26" s="328">
        <f t="shared" ref="AF26:AG60" si="0">+AC26-AB26</f>
        <v>0</v>
      </c>
      <c r="AG26" s="328">
        <f t="shared" si="0"/>
        <v>10</v>
      </c>
      <c r="AH26" s="328">
        <f t="shared" ref="AH26:AH60" si="1">+AF26+AG26</f>
        <v>10</v>
      </c>
      <c r="AI26" s="328" t="s">
        <v>69</v>
      </c>
      <c r="AJ26" s="333" t="s">
        <v>69</v>
      </c>
      <c r="AK26" s="328" t="str">
        <f>VLOOKUP(Q26,[5]BD!H$6:K$170,4,0)</f>
        <v>13-10-00-000</v>
      </c>
    </row>
    <row r="27" spans="1:37" s="334" customFormat="1" ht="15" customHeight="1" x14ac:dyDescent="0.25">
      <c r="A27" s="68">
        <v>2</v>
      </c>
      <c r="B27" s="335">
        <v>80101509</v>
      </c>
      <c r="C27" s="336" t="s">
        <v>79</v>
      </c>
      <c r="D27" s="337" t="s">
        <v>65</v>
      </c>
      <c r="E27" s="338">
        <v>341</v>
      </c>
      <c r="F27" s="336" t="s">
        <v>66</v>
      </c>
      <c r="G27" s="73" t="s">
        <v>67</v>
      </c>
      <c r="H27" s="339">
        <f>253000000+19022520</f>
        <v>272022520</v>
      </c>
      <c r="I27" s="339">
        <f>253000000+19022520</f>
        <v>272022520</v>
      </c>
      <c r="J27" s="340" t="s">
        <v>68</v>
      </c>
      <c r="K27" s="336" t="s">
        <v>69</v>
      </c>
      <c r="L27" s="76">
        <v>0</v>
      </c>
      <c r="M27" s="341" t="s">
        <v>80</v>
      </c>
      <c r="N27" s="342" t="s">
        <v>71</v>
      </c>
      <c r="O27" s="342" t="s">
        <v>72</v>
      </c>
      <c r="P27" s="343" t="s">
        <v>69</v>
      </c>
      <c r="Q27" s="325" t="s">
        <v>73</v>
      </c>
      <c r="R27" s="326" t="str">
        <f t="shared" ref="R27:R30" si="2">+T27</f>
        <v>Dirección General</v>
      </c>
      <c r="S27" s="326" t="s">
        <v>1183</v>
      </c>
      <c r="T27" s="344" t="s">
        <v>73</v>
      </c>
      <c r="U27" s="328">
        <v>100000252</v>
      </c>
      <c r="V27" s="345" t="s">
        <v>74</v>
      </c>
      <c r="W27" s="345" t="s">
        <v>75</v>
      </c>
      <c r="X27" s="346" t="s">
        <v>76</v>
      </c>
      <c r="Y27" s="342">
        <v>6079800</v>
      </c>
      <c r="Z27" s="347" t="s">
        <v>77</v>
      </c>
      <c r="AA27" s="348" t="s">
        <v>81</v>
      </c>
      <c r="AB27" s="349">
        <v>45294</v>
      </c>
      <c r="AC27" s="349">
        <v>45300</v>
      </c>
      <c r="AD27" s="349">
        <v>45306</v>
      </c>
      <c r="AE27" s="349">
        <v>45306</v>
      </c>
      <c r="AF27" s="350">
        <f t="shared" si="0"/>
        <v>6</v>
      </c>
      <c r="AG27" s="350">
        <f t="shared" si="0"/>
        <v>6</v>
      </c>
      <c r="AH27" s="350">
        <f t="shared" si="1"/>
        <v>12</v>
      </c>
      <c r="AI27" s="350" t="s">
        <v>69</v>
      </c>
      <c r="AJ27" s="351" t="s">
        <v>69</v>
      </c>
      <c r="AK27" s="350" t="str">
        <f>VLOOKUP(Q27,[5]BD!H$6:K$170,4,0)</f>
        <v>13-10-00-000</v>
      </c>
    </row>
    <row r="28" spans="1:37" s="334" customFormat="1" ht="15" customHeight="1" x14ac:dyDescent="0.25">
      <c r="A28" s="68">
        <v>3</v>
      </c>
      <c r="B28" s="352">
        <v>80101509</v>
      </c>
      <c r="C28" s="353" t="s">
        <v>79</v>
      </c>
      <c r="D28" s="354" t="s">
        <v>65</v>
      </c>
      <c r="E28" s="355">
        <v>345</v>
      </c>
      <c r="F28" s="353" t="s">
        <v>66</v>
      </c>
      <c r="G28" s="93" t="s">
        <v>67</v>
      </c>
      <c r="H28" s="356">
        <f>241500000+26236000</f>
        <v>267736000</v>
      </c>
      <c r="I28" s="356">
        <f>241500000+26236000</f>
        <v>267736000</v>
      </c>
      <c r="J28" s="340" t="s">
        <v>68</v>
      </c>
      <c r="K28" s="336" t="s">
        <v>69</v>
      </c>
      <c r="L28" s="76">
        <v>0</v>
      </c>
      <c r="M28" s="341" t="s">
        <v>82</v>
      </c>
      <c r="N28" s="342" t="s">
        <v>71</v>
      </c>
      <c r="O28" s="342" t="s">
        <v>72</v>
      </c>
      <c r="P28" s="343" t="s">
        <v>69</v>
      </c>
      <c r="Q28" s="325" t="s">
        <v>73</v>
      </c>
      <c r="R28" s="326" t="str">
        <f t="shared" si="2"/>
        <v>Dirección General</v>
      </c>
      <c r="S28" s="326" t="s">
        <v>1183</v>
      </c>
      <c r="T28" s="344" t="s">
        <v>73</v>
      </c>
      <c r="U28" s="328">
        <v>100000252</v>
      </c>
      <c r="V28" s="345" t="s">
        <v>74</v>
      </c>
      <c r="W28" s="345" t="s">
        <v>75</v>
      </c>
      <c r="X28" s="346" t="s">
        <v>76</v>
      </c>
      <c r="Y28" s="342">
        <v>6079800</v>
      </c>
      <c r="Z28" s="347" t="s">
        <v>77</v>
      </c>
      <c r="AA28" s="348" t="s">
        <v>83</v>
      </c>
      <c r="AB28" s="349">
        <v>45302</v>
      </c>
      <c r="AC28" s="349">
        <v>45303</v>
      </c>
      <c r="AD28" s="349">
        <v>45306</v>
      </c>
      <c r="AE28" s="349">
        <v>45303</v>
      </c>
      <c r="AF28" s="350">
        <f t="shared" si="0"/>
        <v>1</v>
      </c>
      <c r="AG28" s="350">
        <f t="shared" si="0"/>
        <v>3</v>
      </c>
      <c r="AH28" s="350">
        <f t="shared" si="1"/>
        <v>4</v>
      </c>
      <c r="AI28" s="350" t="s">
        <v>69</v>
      </c>
      <c r="AJ28" s="351" t="s">
        <v>69</v>
      </c>
      <c r="AK28" s="350" t="str">
        <f>VLOOKUP(Q28,[5]BD!H$6:K$170,4,0)</f>
        <v>13-10-00-000</v>
      </c>
    </row>
    <row r="29" spans="1:37" s="334" customFormat="1" ht="15" customHeight="1" x14ac:dyDescent="0.25">
      <c r="A29" s="68">
        <v>4</v>
      </c>
      <c r="B29" s="335" t="s">
        <v>84</v>
      </c>
      <c r="C29" s="336" t="s">
        <v>79</v>
      </c>
      <c r="D29" s="337" t="s">
        <v>65</v>
      </c>
      <c r="E29" s="338">
        <v>345</v>
      </c>
      <c r="F29" s="336" t="s">
        <v>66</v>
      </c>
      <c r="G29" s="73" t="s">
        <v>67</v>
      </c>
      <c r="H29" s="339">
        <v>151823000</v>
      </c>
      <c r="I29" s="339">
        <v>151823000</v>
      </c>
      <c r="J29" s="340" t="s">
        <v>68</v>
      </c>
      <c r="K29" s="336" t="s">
        <v>69</v>
      </c>
      <c r="L29" s="76">
        <v>0</v>
      </c>
      <c r="M29" s="341" t="s">
        <v>85</v>
      </c>
      <c r="N29" s="342" t="s">
        <v>71</v>
      </c>
      <c r="O29" s="342" t="s">
        <v>72</v>
      </c>
      <c r="P29" s="343" t="s">
        <v>69</v>
      </c>
      <c r="Q29" s="325" t="s">
        <v>73</v>
      </c>
      <c r="R29" s="326" t="str">
        <f t="shared" si="2"/>
        <v>Dirección General</v>
      </c>
      <c r="S29" s="326" t="s">
        <v>1183</v>
      </c>
      <c r="T29" s="344" t="s">
        <v>73</v>
      </c>
      <c r="U29" s="328">
        <v>100000252</v>
      </c>
      <c r="V29" s="345" t="s">
        <v>74</v>
      </c>
      <c r="W29" s="345" t="s">
        <v>75</v>
      </c>
      <c r="X29" s="346" t="s">
        <v>76</v>
      </c>
      <c r="Y29" s="342">
        <v>6079800</v>
      </c>
      <c r="Z29" s="347" t="s">
        <v>77</v>
      </c>
      <c r="AA29" s="336" t="s">
        <v>78</v>
      </c>
      <c r="AB29" s="357">
        <v>45293</v>
      </c>
      <c r="AC29" s="357">
        <v>45293</v>
      </c>
      <c r="AD29" s="357">
        <v>45303</v>
      </c>
      <c r="AE29" s="357">
        <v>45303</v>
      </c>
      <c r="AF29" s="350">
        <f t="shared" si="0"/>
        <v>0</v>
      </c>
      <c r="AG29" s="350">
        <f t="shared" si="0"/>
        <v>10</v>
      </c>
      <c r="AH29" s="350">
        <f t="shared" si="1"/>
        <v>10</v>
      </c>
      <c r="AI29" s="350" t="s">
        <v>69</v>
      </c>
      <c r="AJ29" s="351" t="s">
        <v>69</v>
      </c>
      <c r="AK29" s="350" t="str">
        <f>VLOOKUP(Q29,[5]BD!H$6:K$170,4,0)</f>
        <v>13-10-00-000</v>
      </c>
    </row>
    <row r="30" spans="1:37" s="334" customFormat="1" ht="15" customHeight="1" x14ac:dyDescent="0.25">
      <c r="A30" s="68">
        <v>5</v>
      </c>
      <c r="B30" s="335">
        <v>80101509</v>
      </c>
      <c r="C30" s="336" t="s">
        <v>79</v>
      </c>
      <c r="D30" s="337" t="s">
        <v>65</v>
      </c>
      <c r="E30" s="338">
        <v>345</v>
      </c>
      <c r="F30" s="336" t="s">
        <v>66</v>
      </c>
      <c r="G30" s="73" t="s">
        <v>67</v>
      </c>
      <c r="H30" s="339">
        <v>101641600</v>
      </c>
      <c r="I30" s="339">
        <v>101641600</v>
      </c>
      <c r="J30" s="340" t="s">
        <v>68</v>
      </c>
      <c r="K30" s="336" t="s">
        <v>69</v>
      </c>
      <c r="L30" s="76">
        <f>+H30-I30</f>
        <v>0</v>
      </c>
      <c r="M30" s="358" t="s">
        <v>86</v>
      </c>
      <c r="N30" s="342" t="s">
        <v>71</v>
      </c>
      <c r="O30" s="342" t="s">
        <v>72</v>
      </c>
      <c r="P30" s="343" t="s">
        <v>69</v>
      </c>
      <c r="Q30" s="325" t="s">
        <v>73</v>
      </c>
      <c r="R30" s="326" t="str">
        <f t="shared" si="2"/>
        <v>Dirección General</v>
      </c>
      <c r="S30" s="326" t="s">
        <v>1183</v>
      </c>
      <c r="T30" s="344" t="s">
        <v>73</v>
      </c>
      <c r="U30" s="328">
        <v>100000252</v>
      </c>
      <c r="V30" s="345" t="s">
        <v>74</v>
      </c>
      <c r="W30" s="345" t="s">
        <v>75</v>
      </c>
      <c r="X30" s="346" t="s">
        <v>76</v>
      </c>
      <c r="Y30" s="342">
        <v>6079800</v>
      </c>
      <c r="Z30" s="347" t="s">
        <v>77</v>
      </c>
      <c r="AA30" s="336" t="s">
        <v>78</v>
      </c>
      <c r="AB30" s="357">
        <v>45293</v>
      </c>
      <c r="AC30" s="357">
        <v>45293</v>
      </c>
      <c r="AD30" s="357">
        <v>45303</v>
      </c>
      <c r="AE30" s="357">
        <v>45303</v>
      </c>
      <c r="AF30" s="350">
        <f t="shared" si="0"/>
        <v>0</v>
      </c>
      <c r="AG30" s="350">
        <f t="shared" si="0"/>
        <v>10</v>
      </c>
      <c r="AH30" s="350">
        <f t="shared" si="1"/>
        <v>10</v>
      </c>
      <c r="AI30" s="350" t="s">
        <v>69</v>
      </c>
      <c r="AJ30" s="351" t="s">
        <v>69</v>
      </c>
      <c r="AK30" s="350" t="str">
        <f>VLOOKUP(Q30,[5]BD!H$6:K$170,4,0)</f>
        <v>13-10-00-000</v>
      </c>
    </row>
    <row r="31" spans="1:37" s="334" customFormat="1" ht="15" customHeight="1" x14ac:dyDescent="0.25">
      <c r="A31" s="68">
        <v>6</v>
      </c>
      <c r="B31" s="335">
        <v>80101509</v>
      </c>
      <c r="C31" s="336" t="s">
        <v>79</v>
      </c>
      <c r="D31" s="337" t="s">
        <v>87</v>
      </c>
      <c r="E31" s="338">
        <v>360</v>
      </c>
      <c r="F31" s="336" t="s">
        <v>66</v>
      </c>
      <c r="G31" s="73" t="s">
        <v>67</v>
      </c>
      <c r="H31" s="339">
        <v>132000000</v>
      </c>
      <c r="I31" s="339">
        <v>132000000</v>
      </c>
      <c r="J31" s="340" t="s">
        <v>68</v>
      </c>
      <c r="K31" s="336" t="s">
        <v>69</v>
      </c>
      <c r="L31" s="76">
        <f t="shared" ref="L31:L34" si="3">+H31-I31</f>
        <v>0</v>
      </c>
      <c r="M31" s="341" t="s">
        <v>88</v>
      </c>
      <c r="N31" s="342" t="s">
        <v>71</v>
      </c>
      <c r="O31" s="342" t="s">
        <v>72</v>
      </c>
      <c r="P31" s="343" t="s">
        <v>69</v>
      </c>
      <c r="Q31" s="325" t="s">
        <v>89</v>
      </c>
      <c r="R31" s="325" t="str">
        <f>+Q31</f>
        <v>Oficina de Comunicaciones Institucionales</v>
      </c>
      <c r="S31" s="326" t="s">
        <v>1183</v>
      </c>
      <c r="T31" s="344" t="s">
        <v>73</v>
      </c>
      <c r="U31" s="350">
        <v>100202253</v>
      </c>
      <c r="V31" s="345" t="s">
        <v>90</v>
      </c>
      <c r="W31" s="345" t="s">
        <v>91</v>
      </c>
      <c r="X31" s="346" t="s">
        <v>92</v>
      </c>
      <c r="Y31" s="342" t="s">
        <v>93</v>
      </c>
      <c r="Z31" s="347" t="s">
        <v>77</v>
      </c>
      <c r="AA31" s="336" t="s">
        <v>81</v>
      </c>
      <c r="AB31" s="357">
        <v>45275</v>
      </c>
      <c r="AC31" s="357">
        <v>45301</v>
      </c>
      <c r="AD31" s="357">
        <v>45306</v>
      </c>
      <c r="AE31" s="357">
        <v>45306</v>
      </c>
      <c r="AF31" s="350">
        <f t="shared" si="0"/>
        <v>26</v>
      </c>
      <c r="AG31" s="350">
        <f t="shared" si="0"/>
        <v>5</v>
      </c>
      <c r="AH31" s="350">
        <f t="shared" si="1"/>
        <v>31</v>
      </c>
      <c r="AI31" s="350" t="s">
        <v>69</v>
      </c>
      <c r="AJ31" s="351" t="s">
        <v>69</v>
      </c>
      <c r="AK31" s="350" t="str">
        <f>VLOOKUP(Q31,[5]BD!H$6:K$170,4,0)</f>
        <v>13-10-00-000</v>
      </c>
    </row>
    <row r="32" spans="1:37" s="334" customFormat="1" ht="15" customHeight="1" x14ac:dyDescent="0.25">
      <c r="A32" s="68">
        <v>7</v>
      </c>
      <c r="B32" s="335">
        <v>80101509</v>
      </c>
      <c r="C32" s="336" t="s">
        <v>79</v>
      </c>
      <c r="D32" s="337" t="s">
        <v>87</v>
      </c>
      <c r="E32" s="338">
        <v>360</v>
      </c>
      <c r="F32" s="336" t="s">
        <v>66</v>
      </c>
      <c r="G32" s="73" t="s">
        <v>67</v>
      </c>
      <c r="H32" s="339">
        <v>96000000</v>
      </c>
      <c r="I32" s="339">
        <v>96000000</v>
      </c>
      <c r="J32" s="340" t="s">
        <v>68</v>
      </c>
      <c r="K32" s="336" t="s">
        <v>69</v>
      </c>
      <c r="L32" s="76">
        <f t="shared" si="3"/>
        <v>0</v>
      </c>
      <c r="M32" s="341" t="s">
        <v>94</v>
      </c>
      <c r="N32" s="342" t="s">
        <v>71</v>
      </c>
      <c r="O32" s="342" t="s">
        <v>72</v>
      </c>
      <c r="P32" s="343" t="s">
        <v>69</v>
      </c>
      <c r="Q32" s="325" t="s">
        <v>89</v>
      </c>
      <c r="R32" s="325" t="str">
        <f t="shared" ref="R32:R33" si="4">+Q32</f>
        <v>Oficina de Comunicaciones Institucionales</v>
      </c>
      <c r="S32" s="326" t="s">
        <v>1183</v>
      </c>
      <c r="T32" s="344" t="s">
        <v>73</v>
      </c>
      <c r="U32" s="350">
        <v>100202253</v>
      </c>
      <c r="V32" s="345" t="s">
        <v>90</v>
      </c>
      <c r="W32" s="345" t="s">
        <v>91</v>
      </c>
      <c r="X32" s="346" t="s">
        <v>92</v>
      </c>
      <c r="Y32" s="342" t="s">
        <v>93</v>
      </c>
      <c r="Z32" s="347" t="s">
        <v>77</v>
      </c>
      <c r="AA32" s="336" t="s">
        <v>81</v>
      </c>
      <c r="AB32" s="357">
        <v>45275</v>
      </c>
      <c r="AC32" s="357">
        <v>45301</v>
      </c>
      <c r="AD32" s="357">
        <v>45306</v>
      </c>
      <c r="AE32" s="357">
        <v>45306</v>
      </c>
      <c r="AF32" s="350">
        <f t="shared" si="0"/>
        <v>26</v>
      </c>
      <c r="AG32" s="350">
        <f t="shared" si="0"/>
        <v>5</v>
      </c>
      <c r="AH32" s="350">
        <f t="shared" si="1"/>
        <v>31</v>
      </c>
      <c r="AI32" s="350" t="s">
        <v>69</v>
      </c>
      <c r="AJ32" s="351" t="s">
        <v>69</v>
      </c>
      <c r="AK32" s="350" t="str">
        <f>VLOOKUP(Q32,[5]BD!H$6:K$170,4,0)</f>
        <v>13-10-00-000</v>
      </c>
    </row>
    <row r="33" spans="1:37" s="334" customFormat="1" ht="15" customHeight="1" x14ac:dyDescent="0.25">
      <c r="A33" s="68">
        <v>8</v>
      </c>
      <c r="B33" s="335">
        <v>80101509</v>
      </c>
      <c r="C33" s="336" t="s">
        <v>79</v>
      </c>
      <c r="D33" s="337" t="s">
        <v>87</v>
      </c>
      <c r="E33" s="338">
        <v>360</v>
      </c>
      <c r="F33" s="336" t="s">
        <v>66</v>
      </c>
      <c r="G33" s="73" t="s">
        <v>67</v>
      </c>
      <c r="H33" s="339">
        <v>42000000</v>
      </c>
      <c r="I33" s="339">
        <v>42000000</v>
      </c>
      <c r="J33" s="340" t="s">
        <v>68</v>
      </c>
      <c r="K33" s="336" t="s">
        <v>69</v>
      </c>
      <c r="L33" s="76">
        <f t="shared" si="3"/>
        <v>0</v>
      </c>
      <c r="M33" s="341" t="s">
        <v>95</v>
      </c>
      <c r="N33" s="342" t="s">
        <v>71</v>
      </c>
      <c r="O33" s="342" t="s">
        <v>72</v>
      </c>
      <c r="P33" s="343" t="s">
        <v>69</v>
      </c>
      <c r="Q33" s="325" t="s">
        <v>89</v>
      </c>
      <c r="R33" s="325" t="str">
        <f t="shared" si="4"/>
        <v>Oficina de Comunicaciones Institucionales</v>
      </c>
      <c r="S33" s="326" t="s">
        <v>1183</v>
      </c>
      <c r="T33" s="344" t="s">
        <v>73</v>
      </c>
      <c r="U33" s="350">
        <v>100202253</v>
      </c>
      <c r="V33" s="345" t="s">
        <v>90</v>
      </c>
      <c r="W33" s="345" t="s">
        <v>91</v>
      </c>
      <c r="X33" s="346" t="s">
        <v>92</v>
      </c>
      <c r="Y33" s="342" t="s">
        <v>93</v>
      </c>
      <c r="Z33" s="347" t="s">
        <v>77</v>
      </c>
      <c r="AA33" s="336" t="s">
        <v>81</v>
      </c>
      <c r="AB33" s="357">
        <v>45275</v>
      </c>
      <c r="AC33" s="357">
        <v>45301</v>
      </c>
      <c r="AD33" s="357">
        <v>45306</v>
      </c>
      <c r="AE33" s="357">
        <v>45306</v>
      </c>
      <c r="AF33" s="350">
        <f t="shared" si="0"/>
        <v>26</v>
      </c>
      <c r="AG33" s="350">
        <f t="shared" si="0"/>
        <v>5</v>
      </c>
      <c r="AH33" s="350">
        <f t="shared" si="1"/>
        <v>31</v>
      </c>
      <c r="AI33" s="350" t="s">
        <v>69</v>
      </c>
      <c r="AJ33" s="351" t="s">
        <v>69</v>
      </c>
      <c r="AK33" s="350" t="str">
        <f>VLOOKUP(Q33,[5]BD!H$6:K$170,4,0)</f>
        <v>13-10-00-000</v>
      </c>
    </row>
    <row r="34" spans="1:37" s="334" customFormat="1" ht="15" customHeight="1" x14ac:dyDescent="0.25">
      <c r="A34" s="68">
        <v>9</v>
      </c>
      <c r="B34" s="335" t="s">
        <v>96</v>
      </c>
      <c r="C34" s="336" t="s">
        <v>97</v>
      </c>
      <c r="D34" s="337" t="s">
        <v>98</v>
      </c>
      <c r="E34" s="338">
        <v>35</v>
      </c>
      <c r="F34" s="336" t="s">
        <v>66</v>
      </c>
      <c r="G34" s="73" t="s">
        <v>67</v>
      </c>
      <c r="H34" s="339">
        <v>73920000</v>
      </c>
      <c r="I34" s="339">
        <v>73920000</v>
      </c>
      <c r="J34" s="340" t="s">
        <v>68</v>
      </c>
      <c r="K34" s="336" t="s">
        <v>69</v>
      </c>
      <c r="L34" s="76">
        <f t="shared" si="3"/>
        <v>0</v>
      </c>
      <c r="M34" s="341" t="s">
        <v>99</v>
      </c>
      <c r="N34" s="342" t="s">
        <v>100</v>
      </c>
      <c r="O34" s="345" t="s">
        <v>72</v>
      </c>
      <c r="P34" s="343" t="s">
        <v>69</v>
      </c>
      <c r="Q34" s="325" t="s">
        <v>101</v>
      </c>
      <c r="R34" s="325" t="str">
        <f>+Q34</f>
        <v>Oficina de Seguridad de la Informacion</v>
      </c>
      <c r="S34" s="326" t="s">
        <v>1183</v>
      </c>
      <c r="T34" s="344" t="s">
        <v>73</v>
      </c>
      <c r="U34" s="350">
        <v>100202252</v>
      </c>
      <c r="V34" s="345" t="s">
        <v>102</v>
      </c>
      <c r="W34" s="345" t="s">
        <v>91</v>
      </c>
      <c r="X34" s="346" t="s">
        <v>103</v>
      </c>
      <c r="Y34" s="342" t="s">
        <v>104</v>
      </c>
      <c r="Z34" s="347" t="s">
        <v>77</v>
      </c>
      <c r="AA34" s="336" t="s">
        <v>81</v>
      </c>
      <c r="AB34" s="357">
        <v>45454</v>
      </c>
      <c r="AC34" s="357">
        <v>45475</v>
      </c>
      <c r="AD34" s="357">
        <v>45489</v>
      </c>
      <c r="AE34" s="357">
        <v>45489</v>
      </c>
      <c r="AF34" s="350">
        <f t="shared" si="0"/>
        <v>21</v>
      </c>
      <c r="AG34" s="350">
        <f t="shared" si="0"/>
        <v>14</v>
      </c>
      <c r="AH34" s="350">
        <f t="shared" si="1"/>
        <v>35</v>
      </c>
      <c r="AI34" s="350" t="s">
        <v>69</v>
      </c>
      <c r="AJ34" s="351" t="s">
        <v>69</v>
      </c>
      <c r="AK34" s="350" t="str">
        <f>VLOOKUP(Q34,[5]BD!H$6:K$170,4,0)</f>
        <v>13-10-00-000</v>
      </c>
    </row>
    <row r="35" spans="1:37" s="334" customFormat="1" ht="15" customHeight="1" x14ac:dyDescent="0.25">
      <c r="A35" s="68">
        <v>10</v>
      </c>
      <c r="B35" s="335" t="s">
        <v>105</v>
      </c>
      <c r="C35" s="336" t="s">
        <v>106</v>
      </c>
      <c r="D35" s="337" t="s">
        <v>65</v>
      </c>
      <c r="E35" s="338">
        <v>330</v>
      </c>
      <c r="F35" s="336" t="s">
        <v>66</v>
      </c>
      <c r="G35" s="73" t="s">
        <v>67</v>
      </c>
      <c r="H35" s="339">
        <v>261030000</v>
      </c>
      <c r="I35" s="339">
        <v>261030000</v>
      </c>
      <c r="J35" s="340" t="s">
        <v>68</v>
      </c>
      <c r="K35" s="336" t="s">
        <v>69</v>
      </c>
      <c r="L35" s="76">
        <f>+H35-I35</f>
        <v>0</v>
      </c>
      <c r="M35" s="341" t="s">
        <v>107</v>
      </c>
      <c r="N35" s="342" t="s">
        <v>71</v>
      </c>
      <c r="O35" s="345" t="s">
        <v>108</v>
      </c>
      <c r="P35" s="343" t="s">
        <v>109</v>
      </c>
      <c r="Q35" s="325" t="s">
        <v>110</v>
      </c>
      <c r="R35" s="325" t="str">
        <f>+T35</f>
        <v>Dirección de Gestión de Impuestos</v>
      </c>
      <c r="S35" s="326" t="s">
        <v>1183</v>
      </c>
      <c r="T35" s="344" t="s">
        <v>111</v>
      </c>
      <c r="U35" s="350">
        <v>100153157</v>
      </c>
      <c r="V35" s="345" t="s">
        <v>112</v>
      </c>
      <c r="W35" s="345" t="s">
        <v>113</v>
      </c>
      <c r="X35" s="346" t="s">
        <v>114</v>
      </c>
      <c r="Y35" s="342" t="s">
        <v>115</v>
      </c>
      <c r="Z35" s="347" t="s">
        <v>77</v>
      </c>
      <c r="AA35" s="336" t="s">
        <v>81</v>
      </c>
      <c r="AB35" s="357">
        <v>45293</v>
      </c>
      <c r="AC35" s="357">
        <v>45299</v>
      </c>
      <c r="AD35" s="357">
        <v>45320</v>
      </c>
      <c r="AE35" s="357">
        <v>45323</v>
      </c>
      <c r="AF35" s="350">
        <f t="shared" si="0"/>
        <v>6</v>
      </c>
      <c r="AG35" s="350">
        <f t="shared" si="0"/>
        <v>21</v>
      </c>
      <c r="AH35" s="350">
        <f t="shared" si="1"/>
        <v>27</v>
      </c>
      <c r="AI35" s="345" t="s">
        <v>116</v>
      </c>
      <c r="AJ35" s="359" t="s">
        <v>117</v>
      </c>
      <c r="AK35" s="350" t="str">
        <f>VLOOKUP(Q35,[5]BD!H$6:K$170,4,0)</f>
        <v>13-10-00-000</v>
      </c>
    </row>
    <row r="36" spans="1:37" s="334" customFormat="1" ht="15" customHeight="1" x14ac:dyDescent="0.25">
      <c r="A36" s="68">
        <v>11</v>
      </c>
      <c r="B36" s="335" t="s">
        <v>105</v>
      </c>
      <c r="C36" s="336" t="s">
        <v>106</v>
      </c>
      <c r="D36" s="337" t="s">
        <v>65</v>
      </c>
      <c r="E36" s="338">
        <v>330</v>
      </c>
      <c r="F36" s="336" t="s">
        <v>66</v>
      </c>
      <c r="G36" s="73" t="s">
        <v>67</v>
      </c>
      <c r="H36" s="339">
        <v>149160000</v>
      </c>
      <c r="I36" s="339">
        <v>149160000</v>
      </c>
      <c r="J36" s="340" t="s">
        <v>68</v>
      </c>
      <c r="K36" s="336" t="s">
        <v>69</v>
      </c>
      <c r="L36" s="76">
        <f t="shared" ref="L36:L96" si="5">+H36-I36</f>
        <v>0</v>
      </c>
      <c r="M36" s="341" t="s">
        <v>118</v>
      </c>
      <c r="N36" s="342" t="s">
        <v>71</v>
      </c>
      <c r="O36" s="345" t="s">
        <v>108</v>
      </c>
      <c r="P36" s="343" t="s">
        <v>109</v>
      </c>
      <c r="Q36" s="325" t="s">
        <v>110</v>
      </c>
      <c r="R36" s="325" t="str">
        <f t="shared" ref="R36:R65" si="6">+T36</f>
        <v>Dirección de Gestión de Impuestos</v>
      </c>
      <c r="S36" s="326" t="s">
        <v>1183</v>
      </c>
      <c r="T36" s="344" t="s">
        <v>111</v>
      </c>
      <c r="U36" s="350">
        <v>100153157</v>
      </c>
      <c r="V36" s="345" t="s">
        <v>112</v>
      </c>
      <c r="W36" s="345" t="s">
        <v>113</v>
      </c>
      <c r="X36" s="346" t="s">
        <v>114</v>
      </c>
      <c r="Y36" s="342" t="s">
        <v>115</v>
      </c>
      <c r="Z36" s="347" t="s">
        <v>77</v>
      </c>
      <c r="AA36" s="336" t="s">
        <v>81</v>
      </c>
      <c r="AB36" s="357">
        <v>45293</v>
      </c>
      <c r="AC36" s="357">
        <v>45299</v>
      </c>
      <c r="AD36" s="357">
        <v>45320</v>
      </c>
      <c r="AE36" s="357">
        <v>45323</v>
      </c>
      <c r="AF36" s="350">
        <f t="shared" si="0"/>
        <v>6</v>
      </c>
      <c r="AG36" s="350">
        <f t="shared" si="0"/>
        <v>21</v>
      </c>
      <c r="AH36" s="350">
        <f t="shared" si="1"/>
        <v>27</v>
      </c>
      <c r="AI36" s="345" t="s">
        <v>116</v>
      </c>
      <c r="AJ36" s="359" t="s">
        <v>119</v>
      </c>
      <c r="AK36" s="350" t="str">
        <f>VLOOKUP(Q36,[5]BD!H$6:K$170,4,0)</f>
        <v>13-10-00-000</v>
      </c>
    </row>
    <row r="37" spans="1:37" s="334" customFormat="1" ht="15" customHeight="1" x14ac:dyDescent="0.25">
      <c r="A37" s="68">
        <v>12</v>
      </c>
      <c r="B37" s="335" t="s">
        <v>105</v>
      </c>
      <c r="C37" s="336" t="s">
        <v>106</v>
      </c>
      <c r="D37" s="337" t="s">
        <v>65</v>
      </c>
      <c r="E37" s="338">
        <v>330</v>
      </c>
      <c r="F37" s="336" t="s">
        <v>66</v>
      </c>
      <c r="G37" s="73" t="s">
        <v>67</v>
      </c>
      <c r="H37" s="339">
        <v>149160000</v>
      </c>
      <c r="I37" s="339">
        <v>149160000</v>
      </c>
      <c r="J37" s="340" t="s">
        <v>68</v>
      </c>
      <c r="K37" s="336" t="s">
        <v>69</v>
      </c>
      <c r="L37" s="76">
        <f t="shared" si="5"/>
        <v>0</v>
      </c>
      <c r="M37" s="341" t="s">
        <v>120</v>
      </c>
      <c r="N37" s="342" t="s">
        <v>71</v>
      </c>
      <c r="O37" s="345" t="s">
        <v>108</v>
      </c>
      <c r="P37" s="343" t="s">
        <v>109</v>
      </c>
      <c r="Q37" s="325" t="s">
        <v>110</v>
      </c>
      <c r="R37" s="325" t="str">
        <f t="shared" si="6"/>
        <v>Dirección de Gestión de Impuestos</v>
      </c>
      <c r="S37" s="326" t="s">
        <v>1183</v>
      </c>
      <c r="T37" s="344" t="s">
        <v>111</v>
      </c>
      <c r="U37" s="350">
        <v>100153157</v>
      </c>
      <c r="V37" s="345" t="s">
        <v>112</v>
      </c>
      <c r="W37" s="345" t="s">
        <v>113</v>
      </c>
      <c r="X37" s="346" t="s">
        <v>114</v>
      </c>
      <c r="Y37" s="342" t="s">
        <v>115</v>
      </c>
      <c r="Z37" s="347" t="s">
        <v>77</v>
      </c>
      <c r="AA37" s="336" t="s">
        <v>81</v>
      </c>
      <c r="AB37" s="357">
        <v>45293</v>
      </c>
      <c r="AC37" s="357">
        <v>45299</v>
      </c>
      <c r="AD37" s="357">
        <v>45320</v>
      </c>
      <c r="AE37" s="357">
        <v>45323</v>
      </c>
      <c r="AF37" s="350">
        <f t="shared" si="0"/>
        <v>6</v>
      </c>
      <c r="AG37" s="350">
        <f t="shared" si="0"/>
        <v>21</v>
      </c>
      <c r="AH37" s="350">
        <f t="shared" si="1"/>
        <v>27</v>
      </c>
      <c r="AI37" s="345" t="s">
        <v>116</v>
      </c>
      <c r="AJ37" s="359" t="s">
        <v>119</v>
      </c>
      <c r="AK37" s="350" t="str">
        <f>VLOOKUP(Q37,[5]BD!H$6:K$170,4,0)</f>
        <v>13-10-00-000</v>
      </c>
    </row>
    <row r="38" spans="1:37" s="334" customFormat="1" ht="15" customHeight="1" x14ac:dyDescent="0.25">
      <c r="A38" s="68">
        <v>13</v>
      </c>
      <c r="B38" s="335">
        <v>80101505</v>
      </c>
      <c r="C38" s="336" t="s">
        <v>97</v>
      </c>
      <c r="D38" s="337" t="s">
        <v>65</v>
      </c>
      <c r="E38" s="338">
        <v>330</v>
      </c>
      <c r="F38" s="336" t="s">
        <v>66</v>
      </c>
      <c r="G38" s="73" t="s">
        <v>67</v>
      </c>
      <c r="H38" s="339">
        <v>161527850</v>
      </c>
      <c r="I38" s="339">
        <v>161527850</v>
      </c>
      <c r="J38" s="340" t="s">
        <v>68</v>
      </c>
      <c r="K38" s="336" t="s">
        <v>69</v>
      </c>
      <c r="L38" s="76">
        <f t="shared" si="5"/>
        <v>0</v>
      </c>
      <c r="M38" s="341" t="s">
        <v>121</v>
      </c>
      <c r="N38" s="342" t="s">
        <v>71</v>
      </c>
      <c r="O38" s="345" t="s">
        <v>108</v>
      </c>
      <c r="P38" s="343" t="s">
        <v>109</v>
      </c>
      <c r="Q38" s="325" t="s">
        <v>110</v>
      </c>
      <c r="R38" s="325" t="str">
        <f t="shared" si="6"/>
        <v>Dirección de Gestión de Impuestos</v>
      </c>
      <c r="S38" s="326" t="s">
        <v>1183</v>
      </c>
      <c r="T38" s="344" t="s">
        <v>111</v>
      </c>
      <c r="U38" s="350">
        <v>100153157</v>
      </c>
      <c r="V38" s="345" t="s">
        <v>112</v>
      </c>
      <c r="W38" s="345" t="s">
        <v>113</v>
      </c>
      <c r="X38" s="346" t="s">
        <v>114</v>
      </c>
      <c r="Y38" s="342" t="s">
        <v>115</v>
      </c>
      <c r="Z38" s="347" t="s">
        <v>77</v>
      </c>
      <c r="AA38" s="336" t="s">
        <v>81</v>
      </c>
      <c r="AB38" s="357">
        <v>45293</v>
      </c>
      <c r="AC38" s="357">
        <v>45299</v>
      </c>
      <c r="AD38" s="357">
        <v>45320</v>
      </c>
      <c r="AE38" s="357">
        <v>45323</v>
      </c>
      <c r="AF38" s="350">
        <f t="shared" si="0"/>
        <v>6</v>
      </c>
      <c r="AG38" s="350">
        <f t="shared" si="0"/>
        <v>21</v>
      </c>
      <c r="AH38" s="350">
        <f t="shared" si="1"/>
        <v>27</v>
      </c>
      <c r="AI38" s="345" t="s">
        <v>122</v>
      </c>
      <c r="AJ38" s="359" t="s">
        <v>123</v>
      </c>
      <c r="AK38" s="350" t="str">
        <f>VLOOKUP(Q38,[5]BD!H$6:K$170,4,0)</f>
        <v>13-10-00-000</v>
      </c>
    </row>
    <row r="39" spans="1:37" s="334" customFormat="1" ht="15" customHeight="1" x14ac:dyDescent="0.25">
      <c r="A39" s="68">
        <v>14</v>
      </c>
      <c r="B39" s="335">
        <v>80101505</v>
      </c>
      <c r="C39" s="336" t="s">
        <v>97</v>
      </c>
      <c r="D39" s="337" t="s">
        <v>65</v>
      </c>
      <c r="E39" s="338">
        <v>330</v>
      </c>
      <c r="F39" s="336" t="s">
        <v>66</v>
      </c>
      <c r="G39" s="73" t="s">
        <v>67</v>
      </c>
      <c r="H39" s="339">
        <v>124300000</v>
      </c>
      <c r="I39" s="339">
        <v>124300000</v>
      </c>
      <c r="J39" s="340" t="s">
        <v>68</v>
      </c>
      <c r="K39" s="336" t="s">
        <v>69</v>
      </c>
      <c r="L39" s="76">
        <f t="shared" si="5"/>
        <v>0</v>
      </c>
      <c r="M39" s="341" t="s">
        <v>124</v>
      </c>
      <c r="N39" s="342" t="s">
        <v>71</v>
      </c>
      <c r="O39" s="345" t="s">
        <v>108</v>
      </c>
      <c r="P39" s="343" t="s">
        <v>109</v>
      </c>
      <c r="Q39" s="325" t="s">
        <v>110</v>
      </c>
      <c r="R39" s="325" t="str">
        <f t="shared" si="6"/>
        <v>Dirección de Gestión de Impuestos</v>
      </c>
      <c r="S39" s="326" t="s">
        <v>1183</v>
      </c>
      <c r="T39" s="344" t="s">
        <v>111</v>
      </c>
      <c r="U39" s="350">
        <v>100153157</v>
      </c>
      <c r="V39" s="345" t="s">
        <v>112</v>
      </c>
      <c r="W39" s="345" t="s">
        <v>113</v>
      </c>
      <c r="X39" s="346" t="s">
        <v>114</v>
      </c>
      <c r="Y39" s="342" t="s">
        <v>115</v>
      </c>
      <c r="Z39" s="347" t="s">
        <v>77</v>
      </c>
      <c r="AA39" s="336" t="s">
        <v>81</v>
      </c>
      <c r="AB39" s="357">
        <v>45293</v>
      </c>
      <c r="AC39" s="357">
        <v>45299</v>
      </c>
      <c r="AD39" s="357">
        <v>45320</v>
      </c>
      <c r="AE39" s="357">
        <v>45323</v>
      </c>
      <c r="AF39" s="350">
        <f t="shared" si="0"/>
        <v>6</v>
      </c>
      <c r="AG39" s="350">
        <f t="shared" si="0"/>
        <v>21</v>
      </c>
      <c r="AH39" s="350">
        <f t="shared" si="1"/>
        <v>27</v>
      </c>
      <c r="AI39" s="345" t="s">
        <v>125</v>
      </c>
      <c r="AJ39" s="359" t="s">
        <v>126</v>
      </c>
      <c r="AK39" s="350" t="str">
        <f>VLOOKUP(Q39,[5]BD!H$6:K$170,4,0)</f>
        <v>13-10-00-000</v>
      </c>
    </row>
    <row r="40" spans="1:37" s="334" customFormat="1" ht="15" customHeight="1" x14ac:dyDescent="0.25">
      <c r="A40" s="68">
        <v>15</v>
      </c>
      <c r="B40" s="335">
        <v>80101505</v>
      </c>
      <c r="C40" s="336" t="s">
        <v>97</v>
      </c>
      <c r="D40" s="337" t="s">
        <v>65</v>
      </c>
      <c r="E40" s="338">
        <v>330</v>
      </c>
      <c r="F40" s="336" t="s">
        <v>66</v>
      </c>
      <c r="G40" s="73" t="s">
        <v>67</v>
      </c>
      <c r="H40" s="339">
        <v>99000000</v>
      </c>
      <c r="I40" s="339">
        <v>99000000</v>
      </c>
      <c r="J40" s="340" t="s">
        <v>68</v>
      </c>
      <c r="K40" s="336" t="s">
        <v>69</v>
      </c>
      <c r="L40" s="76">
        <f t="shared" si="5"/>
        <v>0</v>
      </c>
      <c r="M40" s="341" t="s">
        <v>127</v>
      </c>
      <c r="N40" s="342" t="s">
        <v>71</v>
      </c>
      <c r="O40" s="345" t="s">
        <v>108</v>
      </c>
      <c r="P40" s="343" t="s">
        <v>109</v>
      </c>
      <c r="Q40" s="325" t="s">
        <v>110</v>
      </c>
      <c r="R40" s="325" t="str">
        <f t="shared" si="6"/>
        <v>Dirección de Gestión de Impuestos</v>
      </c>
      <c r="S40" s="326" t="s">
        <v>1183</v>
      </c>
      <c r="T40" s="344" t="s">
        <v>111</v>
      </c>
      <c r="U40" s="350">
        <v>100153157</v>
      </c>
      <c r="V40" s="345" t="s">
        <v>112</v>
      </c>
      <c r="W40" s="345" t="s">
        <v>113</v>
      </c>
      <c r="X40" s="346" t="s">
        <v>114</v>
      </c>
      <c r="Y40" s="342" t="s">
        <v>115</v>
      </c>
      <c r="Z40" s="347" t="s">
        <v>77</v>
      </c>
      <c r="AA40" s="336" t="s">
        <v>81</v>
      </c>
      <c r="AB40" s="357">
        <v>45293</v>
      </c>
      <c r="AC40" s="357">
        <v>45299</v>
      </c>
      <c r="AD40" s="357">
        <v>45320</v>
      </c>
      <c r="AE40" s="357">
        <v>45323</v>
      </c>
      <c r="AF40" s="350">
        <f t="shared" si="0"/>
        <v>6</v>
      </c>
      <c r="AG40" s="350">
        <f t="shared" si="0"/>
        <v>21</v>
      </c>
      <c r="AH40" s="350">
        <f t="shared" si="1"/>
        <v>27</v>
      </c>
      <c r="AI40" s="345" t="s">
        <v>122</v>
      </c>
      <c r="AJ40" s="359" t="s">
        <v>128</v>
      </c>
      <c r="AK40" s="350" t="str">
        <f>VLOOKUP(Q40,[5]BD!H$6:K$170,4,0)</f>
        <v>13-10-00-000</v>
      </c>
    </row>
    <row r="41" spans="1:37" s="334" customFormat="1" ht="15" customHeight="1" x14ac:dyDescent="0.25">
      <c r="A41" s="68">
        <v>16</v>
      </c>
      <c r="B41" s="335">
        <v>80101505</v>
      </c>
      <c r="C41" s="336" t="s">
        <v>97</v>
      </c>
      <c r="D41" s="337" t="s">
        <v>65</v>
      </c>
      <c r="E41" s="338">
        <v>330</v>
      </c>
      <c r="F41" s="336" t="s">
        <v>66</v>
      </c>
      <c r="G41" s="73" t="s">
        <v>67</v>
      </c>
      <c r="H41" s="339">
        <v>82758443</v>
      </c>
      <c r="I41" s="339">
        <v>82758443</v>
      </c>
      <c r="J41" s="340" t="s">
        <v>68</v>
      </c>
      <c r="K41" s="336" t="s">
        <v>69</v>
      </c>
      <c r="L41" s="76">
        <f t="shared" si="5"/>
        <v>0</v>
      </c>
      <c r="M41" s="341" t="s">
        <v>129</v>
      </c>
      <c r="N41" s="342" t="s">
        <v>71</v>
      </c>
      <c r="O41" s="345" t="s">
        <v>108</v>
      </c>
      <c r="P41" s="343" t="s">
        <v>109</v>
      </c>
      <c r="Q41" s="325" t="s">
        <v>110</v>
      </c>
      <c r="R41" s="325" t="str">
        <f t="shared" si="6"/>
        <v>Dirección de Gestión de Impuestos</v>
      </c>
      <c r="S41" s="326" t="s">
        <v>1183</v>
      </c>
      <c r="T41" s="344" t="s">
        <v>111</v>
      </c>
      <c r="U41" s="350">
        <v>100153157</v>
      </c>
      <c r="V41" s="345" t="s">
        <v>112</v>
      </c>
      <c r="W41" s="345" t="s">
        <v>113</v>
      </c>
      <c r="X41" s="346" t="s">
        <v>114</v>
      </c>
      <c r="Y41" s="342" t="s">
        <v>115</v>
      </c>
      <c r="Z41" s="347" t="s">
        <v>77</v>
      </c>
      <c r="AA41" s="336" t="s">
        <v>81</v>
      </c>
      <c r="AB41" s="357">
        <v>45293</v>
      </c>
      <c r="AC41" s="357">
        <v>45299</v>
      </c>
      <c r="AD41" s="357">
        <v>45320</v>
      </c>
      <c r="AE41" s="357">
        <v>45323</v>
      </c>
      <c r="AF41" s="350">
        <f t="shared" si="0"/>
        <v>6</v>
      </c>
      <c r="AG41" s="350">
        <f t="shared" si="0"/>
        <v>21</v>
      </c>
      <c r="AH41" s="350">
        <f t="shared" si="1"/>
        <v>27</v>
      </c>
      <c r="AI41" s="345" t="s">
        <v>122</v>
      </c>
      <c r="AJ41" s="359" t="s">
        <v>123</v>
      </c>
      <c r="AK41" s="350" t="str">
        <f>VLOOKUP(Q41,[5]BD!H$6:K$170,4,0)</f>
        <v>13-10-00-000</v>
      </c>
    </row>
    <row r="42" spans="1:37" s="334" customFormat="1" ht="15" customHeight="1" x14ac:dyDescent="0.25">
      <c r="A42" s="68">
        <v>17</v>
      </c>
      <c r="B42" s="335">
        <v>80101505</v>
      </c>
      <c r="C42" s="336" t="s">
        <v>97</v>
      </c>
      <c r="D42" s="337" t="s">
        <v>65</v>
      </c>
      <c r="E42" s="338">
        <v>330</v>
      </c>
      <c r="F42" s="336" t="s">
        <v>66</v>
      </c>
      <c r="G42" s="73" t="s">
        <v>67</v>
      </c>
      <c r="H42" s="339">
        <v>82758443</v>
      </c>
      <c r="I42" s="339">
        <v>82758443</v>
      </c>
      <c r="J42" s="340" t="s">
        <v>68</v>
      </c>
      <c r="K42" s="336" t="s">
        <v>69</v>
      </c>
      <c r="L42" s="76">
        <f t="shared" si="5"/>
        <v>0</v>
      </c>
      <c r="M42" s="341" t="s">
        <v>130</v>
      </c>
      <c r="N42" s="342" t="s">
        <v>71</v>
      </c>
      <c r="O42" s="345" t="s">
        <v>108</v>
      </c>
      <c r="P42" s="343" t="s">
        <v>109</v>
      </c>
      <c r="Q42" s="325" t="s">
        <v>110</v>
      </c>
      <c r="R42" s="325" t="str">
        <f t="shared" si="6"/>
        <v>Dirección de Gestión de Impuestos</v>
      </c>
      <c r="S42" s="326" t="s">
        <v>1183</v>
      </c>
      <c r="T42" s="344" t="s">
        <v>111</v>
      </c>
      <c r="U42" s="350">
        <v>100153157</v>
      </c>
      <c r="V42" s="345" t="s">
        <v>112</v>
      </c>
      <c r="W42" s="345" t="s">
        <v>113</v>
      </c>
      <c r="X42" s="346" t="s">
        <v>114</v>
      </c>
      <c r="Y42" s="342" t="s">
        <v>115</v>
      </c>
      <c r="Z42" s="347" t="s">
        <v>77</v>
      </c>
      <c r="AA42" s="336" t="s">
        <v>81</v>
      </c>
      <c r="AB42" s="357">
        <v>45293</v>
      </c>
      <c r="AC42" s="357">
        <v>45299</v>
      </c>
      <c r="AD42" s="357">
        <v>45320</v>
      </c>
      <c r="AE42" s="357">
        <v>45323</v>
      </c>
      <c r="AF42" s="350">
        <f t="shared" si="0"/>
        <v>6</v>
      </c>
      <c r="AG42" s="350">
        <f t="shared" si="0"/>
        <v>21</v>
      </c>
      <c r="AH42" s="350">
        <f t="shared" si="1"/>
        <v>27</v>
      </c>
      <c r="AI42" s="345" t="s">
        <v>122</v>
      </c>
      <c r="AJ42" s="359" t="s">
        <v>128</v>
      </c>
      <c r="AK42" s="350" t="str">
        <f>VLOOKUP(Q42,[5]BD!H$6:K$170,4,0)</f>
        <v>13-10-00-000</v>
      </c>
    </row>
    <row r="43" spans="1:37" s="334" customFormat="1" ht="15" customHeight="1" x14ac:dyDescent="0.25">
      <c r="A43" s="68">
        <v>18</v>
      </c>
      <c r="B43" s="335">
        <v>80101507</v>
      </c>
      <c r="C43" s="336" t="s">
        <v>106</v>
      </c>
      <c r="D43" s="337" t="s">
        <v>65</v>
      </c>
      <c r="E43" s="338">
        <v>330</v>
      </c>
      <c r="F43" s="336" t="s">
        <v>66</v>
      </c>
      <c r="G43" s="73" t="s">
        <v>67</v>
      </c>
      <c r="H43" s="339">
        <v>70749198</v>
      </c>
      <c r="I43" s="339">
        <v>70749198</v>
      </c>
      <c r="J43" s="340" t="s">
        <v>68</v>
      </c>
      <c r="K43" s="336" t="s">
        <v>69</v>
      </c>
      <c r="L43" s="76">
        <f t="shared" si="5"/>
        <v>0</v>
      </c>
      <c r="M43" s="341" t="s">
        <v>131</v>
      </c>
      <c r="N43" s="342" t="s">
        <v>71</v>
      </c>
      <c r="O43" s="345" t="s">
        <v>108</v>
      </c>
      <c r="P43" s="343" t="s">
        <v>109</v>
      </c>
      <c r="Q43" s="325" t="s">
        <v>110</v>
      </c>
      <c r="R43" s="325" t="str">
        <f t="shared" si="6"/>
        <v>Dirección de Gestión de Impuestos</v>
      </c>
      <c r="S43" s="326" t="s">
        <v>1183</v>
      </c>
      <c r="T43" s="344" t="s">
        <v>111</v>
      </c>
      <c r="U43" s="350">
        <v>100153157</v>
      </c>
      <c r="V43" s="345" t="s">
        <v>112</v>
      </c>
      <c r="W43" s="345" t="s">
        <v>113</v>
      </c>
      <c r="X43" s="346" t="s">
        <v>114</v>
      </c>
      <c r="Y43" s="342" t="s">
        <v>115</v>
      </c>
      <c r="Z43" s="347" t="s">
        <v>77</v>
      </c>
      <c r="AA43" s="336" t="s">
        <v>81</v>
      </c>
      <c r="AB43" s="357">
        <v>45293</v>
      </c>
      <c r="AC43" s="357">
        <v>45299</v>
      </c>
      <c r="AD43" s="357">
        <v>45320</v>
      </c>
      <c r="AE43" s="357">
        <v>45323</v>
      </c>
      <c r="AF43" s="350">
        <f t="shared" si="0"/>
        <v>6</v>
      </c>
      <c r="AG43" s="350">
        <f t="shared" si="0"/>
        <v>21</v>
      </c>
      <c r="AH43" s="350">
        <f t="shared" si="1"/>
        <v>27</v>
      </c>
      <c r="AI43" s="345" t="s">
        <v>116</v>
      </c>
      <c r="AJ43" s="359" t="s">
        <v>132</v>
      </c>
      <c r="AK43" s="350" t="str">
        <f>VLOOKUP(Q43,[5]BD!H$6:K$170,4,0)</f>
        <v>13-10-00-000</v>
      </c>
    </row>
    <row r="44" spans="1:37" s="334" customFormat="1" ht="15" customHeight="1" x14ac:dyDescent="0.25">
      <c r="A44" s="68">
        <v>19</v>
      </c>
      <c r="B44" s="335">
        <v>80101507</v>
      </c>
      <c r="C44" s="336" t="s">
        <v>106</v>
      </c>
      <c r="D44" s="337" t="s">
        <v>65</v>
      </c>
      <c r="E44" s="338">
        <v>330</v>
      </c>
      <c r="F44" s="336" t="s">
        <v>66</v>
      </c>
      <c r="G44" s="73" t="s">
        <v>67</v>
      </c>
      <c r="H44" s="339">
        <v>70749198</v>
      </c>
      <c r="I44" s="339">
        <v>70749198</v>
      </c>
      <c r="J44" s="340" t="s">
        <v>68</v>
      </c>
      <c r="K44" s="336" t="s">
        <v>69</v>
      </c>
      <c r="L44" s="76">
        <f t="shared" si="5"/>
        <v>0</v>
      </c>
      <c r="M44" s="341" t="s">
        <v>133</v>
      </c>
      <c r="N44" s="342" t="s">
        <v>71</v>
      </c>
      <c r="O44" s="345" t="s">
        <v>108</v>
      </c>
      <c r="P44" s="343" t="s">
        <v>109</v>
      </c>
      <c r="Q44" s="325" t="s">
        <v>110</v>
      </c>
      <c r="R44" s="325" t="str">
        <f t="shared" si="6"/>
        <v>Dirección de Gestión de Impuestos</v>
      </c>
      <c r="S44" s="326" t="s">
        <v>1183</v>
      </c>
      <c r="T44" s="344" t="s">
        <v>111</v>
      </c>
      <c r="U44" s="350">
        <v>100153157</v>
      </c>
      <c r="V44" s="345" t="s">
        <v>112</v>
      </c>
      <c r="W44" s="345" t="s">
        <v>113</v>
      </c>
      <c r="X44" s="346" t="s">
        <v>114</v>
      </c>
      <c r="Y44" s="342" t="s">
        <v>115</v>
      </c>
      <c r="Z44" s="347" t="s">
        <v>77</v>
      </c>
      <c r="AA44" s="336" t="s">
        <v>81</v>
      </c>
      <c r="AB44" s="357">
        <v>45293</v>
      </c>
      <c r="AC44" s="357">
        <v>45299</v>
      </c>
      <c r="AD44" s="357">
        <v>45320</v>
      </c>
      <c r="AE44" s="357">
        <v>45323</v>
      </c>
      <c r="AF44" s="350">
        <f t="shared" si="0"/>
        <v>6</v>
      </c>
      <c r="AG44" s="350">
        <f t="shared" si="0"/>
        <v>21</v>
      </c>
      <c r="AH44" s="350">
        <f t="shared" si="1"/>
        <v>27</v>
      </c>
      <c r="AI44" s="345" t="s">
        <v>116</v>
      </c>
      <c r="AJ44" s="359" t="s">
        <v>132</v>
      </c>
      <c r="AK44" s="350" t="str">
        <f>VLOOKUP(Q44,[5]BD!H$6:K$170,4,0)</f>
        <v>13-10-00-000</v>
      </c>
    </row>
    <row r="45" spans="1:37" s="334" customFormat="1" ht="15" customHeight="1" x14ac:dyDescent="0.25">
      <c r="A45" s="68">
        <v>20</v>
      </c>
      <c r="B45" s="335">
        <v>80101505</v>
      </c>
      <c r="C45" s="336" t="s">
        <v>97</v>
      </c>
      <c r="D45" s="337" t="s">
        <v>65</v>
      </c>
      <c r="E45" s="338">
        <v>330</v>
      </c>
      <c r="F45" s="336" t="s">
        <v>66</v>
      </c>
      <c r="G45" s="73" t="s">
        <v>67</v>
      </c>
      <c r="H45" s="339">
        <v>71749198</v>
      </c>
      <c r="I45" s="339">
        <v>71749198</v>
      </c>
      <c r="J45" s="340" t="s">
        <v>68</v>
      </c>
      <c r="K45" s="336" t="s">
        <v>69</v>
      </c>
      <c r="L45" s="76">
        <f t="shared" si="5"/>
        <v>0</v>
      </c>
      <c r="M45" s="341" t="s">
        <v>134</v>
      </c>
      <c r="N45" s="342" t="s">
        <v>71</v>
      </c>
      <c r="O45" s="345" t="s">
        <v>108</v>
      </c>
      <c r="P45" s="343" t="s">
        <v>109</v>
      </c>
      <c r="Q45" s="325" t="s">
        <v>110</v>
      </c>
      <c r="R45" s="325" t="str">
        <f t="shared" si="6"/>
        <v>Dirección de Gestión de Impuestos</v>
      </c>
      <c r="S45" s="326" t="s">
        <v>1183</v>
      </c>
      <c r="T45" s="344" t="s">
        <v>111</v>
      </c>
      <c r="U45" s="350">
        <v>100153157</v>
      </c>
      <c r="V45" s="345" t="s">
        <v>112</v>
      </c>
      <c r="W45" s="345" t="s">
        <v>113</v>
      </c>
      <c r="X45" s="346" t="s">
        <v>114</v>
      </c>
      <c r="Y45" s="342" t="s">
        <v>115</v>
      </c>
      <c r="Z45" s="347" t="s">
        <v>77</v>
      </c>
      <c r="AA45" s="336" t="s">
        <v>81</v>
      </c>
      <c r="AB45" s="357">
        <v>45293</v>
      </c>
      <c r="AC45" s="357">
        <v>45299</v>
      </c>
      <c r="AD45" s="357">
        <v>45320</v>
      </c>
      <c r="AE45" s="357">
        <v>45323</v>
      </c>
      <c r="AF45" s="350">
        <f t="shared" si="0"/>
        <v>6</v>
      </c>
      <c r="AG45" s="350">
        <f t="shared" si="0"/>
        <v>21</v>
      </c>
      <c r="AH45" s="350">
        <f t="shared" si="1"/>
        <v>27</v>
      </c>
      <c r="AI45" s="345" t="s">
        <v>122</v>
      </c>
      <c r="AJ45" s="359" t="s">
        <v>135</v>
      </c>
      <c r="AK45" s="350" t="str">
        <f>VLOOKUP(Q45,[5]BD!H$6:K$170,4,0)</f>
        <v>13-10-00-000</v>
      </c>
    </row>
    <row r="46" spans="1:37" s="334" customFormat="1" ht="15" customHeight="1" x14ac:dyDescent="0.25">
      <c r="A46" s="68">
        <v>21</v>
      </c>
      <c r="B46" s="335">
        <v>80101505</v>
      </c>
      <c r="C46" s="336" t="s">
        <v>97</v>
      </c>
      <c r="D46" s="337" t="s">
        <v>65</v>
      </c>
      <c r="E46" s="338">
        <v>330</v>
      </c>
      <c r="F46" s="336" t="s">
        <v>66</v>
      </c>
      <c r="G46" s="73" t="s">
        <v>67</v>
      </c>
      <c r="H46" s="339">
        <v>64302130</v>
      </c>
      <c r="I46" s="339">
        <v>64302130</v>
      </c>
      <c r="J46" s="340" t="s">
        <v>68</v>
      </c>
      <c r="K46" s="336" t="s">
        <v>69</v>
      </c>
      <c r="L46" s="76">
        <f t="shared" si="5"/>
        <v>0</v>
      </c>
      <c r="M46" s="341" t="s">
        <v>136</v>
      </c>
      <c r="N46" s="342" t="s">
        <v>71</v>
      </c>
      <c r="O46" s="345" t="s">
        <v>108</v>
      </c>
      <c r="P46" s="343" t="s">
        <v>109</v>
      </c>
      <c r="Q46" s="325" t="s">
        <v>110</v>
      </c>
      <c r="R46" s="325" t="str">
        <f t="shared" si="6"/>
        <v>Dirección de Gestión de Impuestos</v>
      </c>
      <c r="S46" s="326" t="s">
        <v>1183</v>
      </c>
      <c r="T46" s="344" t="s">
        <v>111</v>
      </c>
      <c r="U46" s="350">
        <v>100153157</v>
      </c>
      <c r="V46" s="345" t="s">
        <v>112</v>
      </c>
      <c r="W46" s="345" t="s">
        <v>113</v>
      </c>
      <c r="X46" s="346" t="s">
        <v>114</v>
      </c>
      <c r="Y46" s="342" t="s">
        <v>115</v>
      </c>
      <c r="Z46" s="347" t="s">
        <v>77</v>
      </c>
      <c r="AA46" s="336" t="s">
        <v>81</v>
      </c>
      <c r="AB46" s="357">
        <v>45293</v>
      </c>
      <c r="AC46" s="357">
        <v>45299</v>
      </c>
      <c r="AD46" s="357">
        <v>45320</v>
      </c>
      <c r="AE46" s="357">
        <v>45323</v>
      </c>
      <c r="AF46" s="350">
        <f t="shared" si="0"/>
        <v>6</v>
      </c>
      <c r="AG46" s="350">
        <f t="shared" si="0"/>
        <v>21</v>
      </c>
      <c r="AH46" s="350">
        <f t="shared" si="1"/>
        <v>27</v>
      </c>
      <c r="AI46" s="345" t="s">
        <v>122</v>
      </c>
      <c r="AJ46" s="359" t="s">
        <v>128</v>
      </c>
      <c r="AK46" s="350" t="str">
        <f>VLOOKUP(Q46,[5]BD!H$6:K$170,4,0)</f>
        <v>13-10-00-000</v>
      </c>
    </row>
    <row r="47" spans="1:37" s="334" customFormat="1" ht="15" customHeight="1" x14ac:dyDescent="0.25">
      <c r="A47" s="68">
        <v>22</v>
      </c>
      <c r="B47" s="335">
        <v>80101505</v>
      </c>
      <c r="C47" s="336" t="s">
        <v>97</v>
      </c>
      <c r="D47" s="337" t="s">
        <v>65</v>
      </c>
      <c r="E47" s="338">
        <v>330</v>
      </c>
      <c r="F47" s="336" t="s">
        <v>66</v>
      </c>
      <c r="G47" s="73" t="s">
        <v>67</v>
      </c>
      <c r="H47" s="339">
        <v>64302130</v>
      </c>
      <c r="I47" s="339">
        <v>64302130</v>
      </c>
      <c r="J47" s="340" t="s">
        <v>68</v>
      </c>
      <c r="K47" s="336" t="s">
        <v>69</v>
      </c>
      <c r="L47" s="76">
        <f t="shared" si="5"/>
        <v>0</v>
      </c>
      <c r="M47" s="341" t="s">
        <v>137</v>
      </c>
      <c r="N47" s="342" t="s">
        <v>71</v>
      </c>
      <c r="O47" s="345" t="s">
        <v>108</v>
      </c>
      <c r="P47" s="343" t="s">
        <v>109</v>
      </c>
      <c r="Q47" s="325" t="s">
        <v>110</v>
      </c>
      <c r="R47" s="325" t="str">
        <f t="shared" si="6"/>
        <v>Dirección de Gestión de Impuestos</v>
      </c>
      <c r="S47" s="326" t="s">
        <v>1183</v>
      </c>
      <c r="T47" s="344" t="s">
        <v>111</v>
      </c>
      <c r="U47" s="350">
        <v>100153157</v>
      </c>
      <c r="V47" s="345" t="s">
        <v>112</v>
      </c>
      <c r="W47" s="345" t="s">
        <v>113</v>
      </c>
      <c r="X47" s="346" t="s">
        <v>114</v>
      </c>
      <c r="Y47" s="342" t="s">
        <v>115</v>
      </c>
      <c r="Z47" s="347" t="s">
        <v>77</v>
      </c>
      <c r="AA47" s="336" t="s">
        <v>81</v>
      </c>
      <c r="AB47" s="357">
        <v>45293</v>
      </c>
      <c r="AC47" s="357">
        <v>45299</v>
      </c>
      <c r="AD47" s="357">
        <v>45320</v>
      </c>
      <c r="AE47" s="357">
        <v>45323</v>
      </c>
      <c r="AF47" s="350">
        <f t="shared" si="0"/>
        <v>6</v>
      </c>
      <c r="AG47" s="350">
        <f t="shared" si="0"/>
        <v>21</v>
      </c>
      <c r="AH47" s="350">
        <f t="shared" si="1"/>
        <v>27</v>
      </c>
      <c r="AI47" s="345" t="s">
        <v>122</v>
      </c>
      <c r="AJ47" s="359" t="s">
        <v>128</v>
      </c>
      <c r="AK47" s="350" t="str">
        <f>VLOOKUP(Q47,[5]BD!H$6:K$170,4,0)</f>
        <v>13-10-00-000</v>
      </c>
    </row>
    <row r="48" spans="1:37" s="334" customFormat="1" ht="15" customHeight="1" x14ac:dyDescent="0.25">
      <c r="A48" s="68">
        <v>23</v>
      </c>
      <c r="B48" s="335">
        <v>80101505</v>
      </c>
      <c r="C48" s="336" t="s">
        <v>97</v>
      </c>
      <c r="D48" s="337" t="s">
        <v>65</v>
      </c>
      <c r="E48" s="338">
        <v>330</v>
      </c>
      <c r="F48" s="336" t="s">
        <v>66</v>
      </c>
      <c r="G48" s="73" t="s">
        <v>67</v>
      </c>
      <c r="H48" s="339">
        <v>64302130</v>
      </c>
      <c r="I48" s="339">
        <v>64302130</v>
      </c>
      <c r="J48" s="340" t="s">
        <v>68</v>
      </c>
      <c r="K48" s="336" t="s">
        <v>69</v>
      </c>
      <c r="L48" s="76">
        <f t="shared" si="5"/>
        <v>0</v>
      </c>
      <c r="M48" s="341" t="s">
        <v>138</v>
      </c>
      <c r="N48" s="342" t="s">
        <v>71</v>
      </c>
      <c r="O48" s="345" t="s">
        <v>108</v>
      </c>
      <c r="P48" s="343" t="s">
        <v>109</v>
      </c>
      <c r="Q48" s="325" t="s">
        <v>110</v>
      </c>
      <c r="R48" s="325" t="str">
        <f t="shared" si="6"/>
        <v>Dirección de Gestión de Impuestos</v>
      </c>
      <c r="S48" s="326" t="s">
        <v>1183</v>
      </c>
      <c r="T48" s="344" t="s">
        <v>111</v>
      </c>
      <c r="U48" s="350">
        <v>100153157</v>
      </c>
      <c r="V48" s="345" t="s">
        <v>112</v>
      </c>
      <c r="W48" s="345" t="s">
        <v>113</v>
      </c>
      <c r="X48" s="346" t="s">
        <v>114</v>
      </c>
      <c r="Y48" s="342" t="s">
        <v>115</v>
      </c>
      <c r="Z48" s="347" t="s">
        <v>77</v>
      </c>
      <c r="AA48" s="336" t="s">
        <v>81</v>
      </c>
      <c r="AB48" s="357">
        <v>45293</v>
      </c>
      <c r="AC48" s="357">
        <v>45299</v>
      </c>
      <c r="AD48" s="357">
        <v>45320</v>
      </c>
      <c r="AE48" s="357">
        <v>45323</v>
      </c>
      <c r="AF48" s="350">
        <f t="shared" si="0"/>
        <v>6</v>
      </c>
      <c r="AG48" s="350">
        <f t="shared" si="0"/>
        <v>21</v>
      </c>
      <c r="AH48" s="350">
        <f t="shared" si="1"/>
        <v>27</v>
      </c>
      <c r="AI48" s="345" t="s">
        <v>122</v>
      </c>
      <c r="AJ48" s="359" t="s">
        <v>128</v>
      </c>
      <c r="AK48" s="350" t="str">
        <f>VLOOKUP(Q48,[5]BD!H$6:K$170,4,0)</f>
        <v>13-10-00-000</v>
      </c>
    </row>
    <row r="49" spans="1:37" s="334" customFormat="1" ht="15" customHeight="1" x14ac:dyDescent="0.25">
      <c r="A49" s="68">
        <v>24</v>
      </c>
      <c r="B49" s="335">
        <v>80101505</v>
      </c>
      <c r="C49" s="336" t="s">
        <v>97</v>
      </c>
      <c r="D49" s="337" t="s">
        <v>65</v>
      </c>
      <c r="E49" s="338">
        <v>330</v>
      </c>
      <c r="F49" s="336" t="s">
        <v>66</v>
      </c>
      <c r="G49" s="73" t="s">
        <v>67</v>
      </c>
      <c r="H49" s="339">
        <v>64302130</v>
      </c>
      <c r="I49" s="339">
        <v>64302130</v>
      </c>
      <c r="J49" s="340" t="s">
        <v>68</v>
      </c>
      <c r="K49" s="336" t="s">
        <v>69</v>
      </c>
      <c r="L49" s="76">
        <f t="shared" si="5"/>
        <v>0</v>
      </c>
      <c r="M49" s="341" t="s">
        <v>139</v>
      </c>
      <c r="N49" s="342" t="s">
        <v>71</v>
      </c>
      <c r="O49" s="345" t="s">
        <v>108</v>
      </c>
      <c r="P49" s="343" t="s">
        <v>109</v>
      </c>
      <c r="Q49" s="325" t="s">
        <v>110</v>
      </c>
      <c r="R49" s="325" t="str">
        <f t="shared" si="6"/>
        <v>Dirección de Gestión de Impuestos</v>
      </c>
      <c r="S49" s="326" t="s">
        <v>1183</v>
      </c>
      <c r="T49" s="344" t="s">
        <v>111</v>
      </c>
      <c r="U49" s="350">
        <v>100153157</v>
      </c>
      <c r="V49" s="345" t="s">
        <v>112</v>
      </c>
      <c r="W49" s="345" t="s">
        <v>113</v>
      </c>
      <c r="X49" s="346" t="s">
        <v>114</v>
      </c>
      <c r="Y49" s="342" t="s">
        <v>115</v>
      </c>
      <c r="Z49" s="347" t="s">
        <v>77</v>
      </c>
      <c r="AA49" s="336" t="s">
        <v>81</v>
      </c>
      <c r="AB49" s="357">
        <v>45293</v>
      </c>
      <c r="AC49" s="357">
        <v>45299</v>
      </c>
      <c r="AD49" s="357">
        <v>45320</v>
      </c>
      <c r="AE49" s="357">
        <v>45323</v>
      </c>
      <c r="AF49" s="350">
        <f t="shared" si="0"/>
        <v>6</v>
      </c>
      <c r="AG49" s="350">
        <f t="shared" si="0"/>
        <v>21</v>
      </c>
      <c r="AH49" s="350">
        <f t="shared" si="1"/>
        <v>27</v>
      </c>
      <c r="AI49" s="345" t="s">
        <v>122</v>
      </c>
      <c r="AJ49" s="359" t="s">
        <v>128</v>
      </c>
      <c r="AK49" s="350" t="str">
        <f>VLOOKUP(Q49,[5]BD!H$6:K$170,4,0)</f>
        <v>13-10-00-000</v>
      </c>
    </row>
    <row r="50" spans="1:37" s="334" customFormat="1" ht="15" customHeight="1" x14ac:dyDescent="0.25">
      <c r="A50" s="68">
        <v>25</v>
      </c>
      <c r="B50" s="335">
        <v>80101505</v>
      </c>
      <c r="C50" s="336" t="s">
        <v>97</v>
      </c>
      <c r="D50" s="337" t="s">
        <v>65</v>
      </c>
      <c r="E50" s="338">
        <v>330</v>
      </c>
      <c r="F50" s="336" t="s">
        <v>66</v>
      </c>
      <c r="G50" s="73" t="s">
        <v>67</v>
      </c>
      <c r="H50" s="339">
        <v>64302130</v>
      </c>
      <c r="I50" s="339">
        <v>64302130</v>
      </c>
      <c r="J50" s="340" t="s">
        <v>68</v>
      </c>
      <c r="K50" s="336" t="s">
        <v>69</v>
      </c>
      <c r="L50" s="76">
        <f t="shared" si="5"/>
        <v>0</v>
      </c>
      <c r="M50" s="341" t="s">
        <v>140</v>
      </c>
      <c r="N50" s="342" t="s">
        <v>71</v>
      </c>
      <c r="O50" s="345" t="s">
        <v>108</v>
      </c>
      <c r="P50" s="343" t="s">
        <v>109</v>
      </c>
      <c r="Q50" s="325" t="s">
        <v>110</v>
      </c>
      <c r="R50" s="325" t="str">
        <f t="shared" si="6"/>
        <v>Dirección de Gestión de Impuestos</v>
      </c>
      <c r="S50" s="326" t="s">
        <v>1183</v>
      </c>
      <c r="T50" s="344" t="s">
        <v>111</v>
      </c>
      <c r="U50" s="350">
        <v>100153157</v>
      </c>
      <c r="V50" s="345" t="s">
        <v>112</v>
      </c>
      <c r="W50" s="345" t="s">
        <v>113</v>
      </c>
      <c r="X50" s="346" t="s">
        <v>114</v>
      </c>
      <c r="Y50" s="342" t="s">
        <v>115</v>
      </c>
      <c r="Z50" s="347" t="s">
        <v>77</v>
      </c>
      <c r="AA50" s="336" t="s">
        <v>81</v>
      </c>
      <c r="AB50" s="357">
        <v>45293</v>
      </c>
      <c r="AC50" s="357">
        <v>45299</v>
      </c>
      <c r="AD50" s="357">
        <v>45320</v>
      </c>
      <c r="AE50" s="357">
        <v>45323</v>
      </c>
      <c r="AF50" s="350">
        <f t="shared" si="0"/>
        <v>6</v>
      </c>
      <c r="AG50" s="350">
        <f t="shared" si="0"/>
        <v>21</v>
      </c>
      <c r="AH50" s="350">
        <f t="shared" si="1"/>
        <v>27</v>
      </c>
      <c r="AI50" s="345" t="s">
        <v>122</v>
      </c>
      <c r="AJ50" s="359" t="s">
        <v>128</v>
      </c>
      <c r="AK50" s="350" t="str">
        <f>VLOOKUP(Q50,[5]BD!H$6:K$170,4,0)</f>
        <v>13-10-00-000</v>
      </c>
    </row>
    <row r="51" spans="1:37" s="334" customFormat="1" ht="15" customHeight="1" x14ac:dyDescent="0.25">
      <c r="A51" s="68">
        <v>26</v>
      </c>
      <c r="B51" s="335">
        <v>80101505</v>
      </c>
      <c r="C51" s="336" t="s">
        <v>97</v>
      </c>
      <c r="D51" s="337" t="s">
        <v>65</v>
      </c>
      <c r="E51" s="338">
        <v>330</v>
      </c>
      <c r="F51" s="336" t="s">
        <v>66</v>
      </c>
      <c r="G51" s="73" t="s">
        <v>67</v>
      </c>
      <c r="H51" s="339">
        <v>64302130</v>
      </c>
      <c r="I51" s="339">
        <v>64302130</v>
      </c>
      <c r="J51" s="340" t="s">
        <v>68</v>
      </c>
      <c r="K51" s="336" t="s">
        <v>69</v>
      </c>
      <c r="L51" s="76">
        <f t="shared" si="5"/>
        <v>0</v>
      </c>
      <c r="M51" s="341" t="s">
        <v>141</v>
      </c>
      <c r="N51" s="342" t="s">
        <v>71</v>
      </c>
      <c r="O51" s="345" t="s">
        <v>108</v>
      </c>
      <c r="P51" s="343" t="s">
        <v>109</v>
      </c>
      <c r="Q51" s="325" t="s">
        <v>110</v>
      </c>
      <c r="R51" s="325" t="str">
        <f t="shared" si="6"/>
        <v>Dirección de Gestión de Impuestos</v>
      </c>
      <c r="S51" s="326" t="s">
        <v>1183</v>
      </c>
      <c r="T51" s="344" t="s">
        <v>111</v>
      </c>
      <c r="U51" s="350">
        <v>100153157</v>
      </c>
      <c r="V51" s="345" t="s">
        <v>112</v>
      </c>
      <c r="W51" s="345" t="s">
        <v>113</v>
      </c>
      <c r="X51" s="346" t="s">
        <v>114</v>
      </c>
      <c r="Y51" s="342" t="s">
        <v>115</v>
      </c>
      <c r="Z51" s="347" t="s">
        <v>77</v>
      </c>
      <c r="AA51" s="336" t="s">
        <v>81</v>
      </c>
      <c r="AB51" s="357">
        <v>45293</v>
      </c>
      <c r="AC51" s="357">
        <v>45299</v>
      </c>
      <c r="AD51" s="357">
        <v>45320</v>
      </c>
      <c r="AE51" s="357">
        <v>45323</v>
      </c>
      <c r="AF51" s="350">
        <f t="shared" si="0"/>
        <v>6</v>
      </c>
      <c r="AG51" s="350">
        <f t="shared" si="0"/>
        <v>21</v>
      </c>
      <c r="AH51" s="350">
        <f t="shared" si="1"/>
        <v>27</v>
      </c>
      <c r="AI51" s="345" t="s">
        <v>122</v>
      </c>
      <c r="AJ51" s="359" t="s">
        <v>128</v>
      </c>
      <c r="AK51" s="350" t="str">
        <f>VLOOKUP(Q51,[5]BD!H$6:K$170,4,0)</f>
        <v>13-10-00-000</v>
      </c>
    </row>
    <row r="52" spans="1:37" s="334" customFormat="1" ht="15" customHeight="1" x14ac:dyDescent="0.25">
      <c r="A52" s="68">
        <v>27</v>
      </c>
      <c r="B52" s="335">
        <v>80101505</v>
      </c>
      <c r="C52" s="336" t="s">
        <v>97</v>
      </c>
      <c r="D52" s="337" t="s">
        <v>65</v>
      </c>
      <c r="E52" s="338">
        <v>330</v>
      </c>
      <c r="F52" s="336" t="s">
        <v>66</v>
      </c>
      <c r="G52" s="73" t="s">
        <v>67</v>
      </c>
      <c r="H52" s="339">
        <v>64302130</v>
      </c>
      <c r="I52" s="339">
        <v>64302130</v>
      </c>
      <c r="J52" s="340" t="s">
        <v>68</v>
      </c>
      <c r="K52" s="336" t="s">
        <v>69</v>
      </c>
      <c r="L52" s="76">
        <f t="shared" si="5"/>
        <v>0</v>
      </c>
      <c r="M52" s="341" t="s">
        <v>142</v>
      </c>
      <c r="N52" s="342" t="s">
        <v>71</v>
      </c>
      <c r="O52" s="345" t="s">
        <v>108</v>
      </c>
      <c r="P52" s="343" t="s">
        <v>109</v>
      </c>
      <c r="Q52" s="325" t="s">
        <v>110</v>
      </c>
      <c r="R52" s="325" t="str">
        <f t="shared" si="6"/>
        <v>Dirección de Gestión de Impuestos</v>
      </c>
      <c r="S52" s="326" t="s">
        <v>1183</v>
      </c>
      <c r="T52" s="344" t="s">
        <v>111</v>
      </c>
      <c r="U52" s="350">
        <v>100153157</v>
      </c>
      <c r="V52" s="345" t="s">
        <v>112</v>
      </c>
      <c r="W52" s="345" t="s">
        <v>113</v>
      </c>
      <c r="X52" s="346" t="s">
        <v>114</v>
      </c>
      <c r="Y52" s="342" t="s">
        <v>115</v>
      </c>
      <c r="Z52" s="347" t="s">
        <v>77</v>
      </c>
      <c r="AA52" s="336" t="s">
        <v>81</v>
      </c>
      <c r="AB52" s="357">
        <v>45293</v>
      </c>
      <c r="AC52" s="357">
        <v>45299</v>
      </c>
      <c r="AD52" s="357">
        <v>45320</v>
      </c>
      <c r="AE52" s="357">
        <v>45323</v>
      </c>
      <c r="AF52" s="350">
        <f t="shared" si="0"/>
        <v>6</v>
      </c>
      <c r="AG52" s="350">
        <f t="shared" si="0"/>
        <v>21</v>
      </c>
      <c r="AH52" s="350">
        <f t="shared" si="1"/>
        <v>27</v>
      </c>
      <c r="AI52" s="345" t="s">
        <v>122</v>
      </c>
      <c r="AJ52" s="359" t="s">
        <v>128</v>
      </c>
      <c r="AK52" s="350" t="str">
        <f>VLOOKUP(Q52,[5]BD!H$6:K$170,4,0)</f>
        <v>13-10-00-000</v>
      </c>
    </row>
    <row r="53" spans="1:37" s="334" customFormat="1" ht="15" customHeight="1" x14ac:dyDescent="0.25">
      <c r="A53" s="68">
        <v>28</v>
      </c>
      <c r="B53" s="335">
        <v>80101505</v>
      </c>
      <c r="C53" s="336" t="s">
        <v>97</v>
      </c>
      <c r="D53" s="337" t="s">
        <v>65</v>
      </c>
      <c r="E53" s="338">
        <v>330</v>
      </c>
      <c r="F53" s="336" t="s">
        <v>66</v>
      </c>
      <c r="G53" s="73" t="s">
        <v>67</v>
      </c>
      <c r="H53" s="339">
        <v>64302130</v>
      </c>
      <c r="I53" s="339">
        <v>64302130</v>
      </c>
      <c r="J53" s="340" t="s">
        <v>68</v>
      </c>
      <c r="K53" s="336" t="s">
        <v>69</v>
      </c>
      <c r="L53" s="76">
        <f t="shared" si="5"/>
        <v>0</v>
      </c>
      <c r="M53" s="341" t="s">
        <v>143</v>
      </c>
      <c r="N53" s="342" t="s">
        <v>71</v>
      </c>
      <c r="O53" s="345" t="s">
        <v>108</v>
      </c>
      <c r="P53" s="343" t="s">
        <v>109</v>
      </c>
      <c r="Q53" s="325" t="s">
        <v>110</v>
      </c>
      <c r="R53" s="325" t="str">
        <f t="shared" si="6"/>
        <v>Dirección de Gestión de Impuestos</v>
      </c>
      <c r="S53" s="326" t="s">
        <v>1183</v>
      </c>
      <c r="T53" s="344" t="s">
        <v>111</v>
      </c>
      <c r="U53" s="350">
        <v>100153157</v>
      </c>
      <c r="V53" s="345" t="s">
        <v>112</v>
      </c>
      <c r="W53" s="345" t="s">
        <v>113</v>
      </c>
      <c r="X53" s="346" t="s">
        <v>114</v>
      </c>
      <c r="Y53" s="342" t="s">
        <v>115</v>
      </c>
      <c r="Z53" s="347" t="s">
        <v>77</v>
      </c>
      <c r="AA53" s="336" t="s">
        <v>81</v>
      </c>
      <c r="AB53" s="357">
        <v>45293</v>
      </c>
      <c r="AC53" s="357">
        <v>45299</v>
      </c>
      <c r="AD53" s="357">
        <v>45320</v>
      </c>
      <c r="AE53" s="357">
        <v>45323</v>
      </c>
      <c r="AF53" s="350">
        <f t="shared" si="0"/>
        <v>6</v>
      </c>
      <c r="AG53" s="350">
        <f t="shared" si="0"/>
        <v>21</v>
      </c>
      <c r="AH53" s="350">
        <f t="shared" si="1"/>
        <v>27</v>
      </c>
      <c r="AI53" s="345" t="s">
        <v>122</v>
      </c>
      <c r="AJ53" s="359" t="s">
        <v>128</v>
      </c>
      <c r="AK53" s="350" t="str">
        <f>VLOOKUP(Q53,[5]BD!H$6:K$170,4,0)</f>
        <v>13-10-00-000</v>
      </c>
    </row>
    <row r="54" spans="1:37" s="334" customFormat="1" ht="15" customHeight="1" x14ac:dyDescent="0.25">
      <c r="A54" s="68">
        <v>29</v>
      </c>
      <c r="B54" s="335">
        <v>80101505</v>
      </c>
      <c r="C54" s="336" t="s">
        <v>97</v>
      </c>
      <c r="D54" s="337" t="s">
        <v>65</v>
      </c>
      <c r="E54" s="338">
        <v>330</v>
      </c>
      <c r="F54" s="336" t="s">
        <v>66</v>
      </c>
      <c r="G54" s="73" t="s">
        <v>67</v>
      </c>
      <c r="H54" s="339">
        <v>65802130</v>
      </c>
      <c r="I54" s="339">
        <v>65802130</v>
      </c>
      <c r="J54" s="340" t="s">
        <v>68</v>
      </c>
      <c r="K54" s="336" t="s">
        <v>69</v>
      </c>
      <c r="L54" s="76">
        <f t="shared" si="5"/>
        <v>0</v>
      </c>
      <c r="M54" s="341" t="s">
        <v>144</v>
      </c>
      <c r="N54" s="342" t="s">
        <v>71</v>
      </c>
      <c r="O54" s="345" t="s">
        <v>108</v>
      </c>
      <c r="P54" s="343" t="s">
        <v>109</v>
      </c>
      <c r="Q54" s="325" t="s">
        <v>110</v>
      </c>
      <c r="R54" s="325" t="str">
        <f t="shared" si="6"/>
        <v>Dirección de Gestión de Impuestos</v>
      </c>
      <c r="S54" s="326" t="s">
        <v>1183</v>
      </c>
      <c r="T54" s="344" t="s">
        <v>111</v>
      </c>
      <c r="U54" s="350">
        <v>100153157</v>
      </c>
      <c r="V54" s="345" t="s">
        <v>112</v>
      </c>
      <c r="W54" s="345" t="s">
        <v>113</v>
      </c>
      <c r="X54" s="346" t="s">
        <v>114</v>
      </c>
      <c r="Y54" s="342" t="s">
        <v>115</v>
      </c>
      <c r="Z54" s="347" t="s">
        <v>77</v>
      </c>
      <c r="AA54" s="336" t="s">
        <v>81</v>
      </c>
      <c r="AB54" s="357">
        <v>45293</v>
      </c>
      <c r="AC54" s="357">
        <v>45299</v>
      </c>
      <c r="AD54" s="357">
        <v>45320</v>
      </c>
      <c r="AE54" s="357">
        <v>45323</v>
      </c>
      <c r="AF54" s="350">
        <f t="shared" si="0"/>
        <v>6</v>
      </c>
      <c r="AG54" s="350">
        <f t="shared" si="0"/>
        <v>21</v>
      </c>
      <c r="AH54" s="350">
        <f t="shared" si="1"/>
        <v>27</v>
      </c>
      <c r="AI54" s="345" t="s">
        <v>122</v>
      </c>
      <c r="AJ54" s="359" t="s">
        <v>135</v>
      </c>
      <c r="AK54" s="350" t="str">
        <f>VLOOKUP(Q54,[5]BD!H$6:K$170,4,0)</f>
        <v>13-10-00-000</v>
      </c>
    </row>
    <row r="55" spans="1:37" s="334" customFormat="1" ht="15" customHeight="1" x14ac:dyDescent="0.25">
      <c r="A55" s="68">
        <v>30</v>
      </c>
      <c r="B55" s="335">
        <v>80101505</v>
      </c>
      <c r="C55" s="336" t="s">
        <v>97</v>
      </c>
      <c r="D55" s="337" t="s">
        <v>65</v>
      </c>
      <c r="E55" s="338">
        <v>330</v>
      </c>
      <c r="F55" s="336" t="s">
        <v>66</v>
      </c>
      <c r="G55" s="73" t="s">
        <v>67</v>
      </c>
      <c r="H55" s="339">
        <v>64302130</v>
      </c>
      <c r="I55" s="339">
        <v>64302130</v>
      </c>
      <c r="J55" s="340" t="s">
        <v>68</v>
      </c>
      <c r="K55" s="336" t="s">
        <v>69</v>
      </c>
      <c r="L55" s="76">
        <f t="shared" si="5"/>
        <v>0</v>
      </c>
      <c r="M55" s="341" t="s">
        <v>145</v>
      </c>
      <c r="N55" s="342" t="s">
        <v>71</v>
      </c>
      <c r="O55" s="345" t="s">
        <v>108</v>
      </c>
      <c r="P55" s="343" t="s">
        <v>109</v>
      </c>
      <c r="Q55" s="325" t="s">
        <v>110</v>
      </c>
      <c r="R55" s="325" t="str">
        <f t="shared" si="6"/>
        <v>Dirección de Gestión de Impuestos</v>
      </c>
      <c r="S55" s="326" t="s">
        <v>1183</v>
      </c>
      <c r="T55" s="344" t="s">
        <v>111</v>
      </c>
      <c r="U55" s="350">
        <v>100153157</v>
      </c>
      <c r="V55" s="345" t="s">
        <v>112</v>
      </c>
      <c r="W55" s="345" t="s">
        <v>113</v>
      </c>
      <c r="X55" s="346" t="s">
        <v>114</v>
      </c>
      <c r="Y55" s="342" t="s">
        <v>115</v>
      </c>
      <c r="Z55" s="347" t="s">
        <v>77</v>
      </c>
      <c r="AA55" s="336" t="s">
        <v>81</v>
      </c>
      <c r="AB55" s="357">
        <v>45293</v>
      </c>
      <c r="AC55" s="357">
        <v>45299</v>
      </c>
      <c r="AD55" s="357">
        <v>45320</v>
      </c>
      <c r="AE55" s="357">
        <v>45323</v>
      </c>
      <c r="AF55" s="350">
        <f t="shared" si="0"/>
        <v>6</v>
      </c>
      <c r="AG55" s="350">
        <f t="shared" si="0"/>
        <v>21</v>
      </c>
      <c r="AH55" s="350">
        <f t="shared" si="1"/>
        <v>27</v>
      </c>
      <c r="AI55" s="345" t="s">
        <v>122</v>
      </c>
      <c r="AJ55" s="359" t="s">
        <v>128</v>
      </c>
      <c r="AK55" s="350" t="str">
        <f>VLOOKUP(Q55,[5]BD!H$6:K$170,4,0)</f>
        <v>13-10-00-000</v>
      </c>
    </row>
    <row r="56" spans="1:37" s="334" customFormat="1" ht="15" customHeight="1" x14ac:dyDescent="0.25">
      <c r="A56" s="68">
        <v>31</v>
      </c>
      <c r="B56" s="335">
        <v>80101505</v>
      </c>
      <c r="C56" s="336" t="s">
        <v>97</v>
      </c>
      <c r="D56" s="337" t="s">
        <v>65</v>
      </c>
      <c r="E56" s="338">
        <v>330</v>
      </c>
      <c r="F56" s="336" t="s">
        <v>66</v>
      </c>
      <c r="G56" s="73" t="s">
        <v>67</v>
      </c>
      <c r="H56" s="339">
        <v>64302130</v>
      </c>
      <c r="I56" s="339">
        <v>64302130</v>
      </c>
      <c r="J56" s="340" t="s">
        <v>68</v>
      </c>
      <c r="K56" s="336" t="s">
        <v>69</v>
      </c>
      <c r="L56" s="76">
        <f t="shared" si="5"/>
        <v>0</v>
      </c>
      <c r="M56" s="341" t="s">
        <v>146</v>
      </c>
      <c r="N56" s="342" t="s">
        <v>71</v>
      </c>
      <c r="O56" s="345" t="s">
        <v>108</v>
      </c>
      <c r="P56" s="343" t="s">
        <v>109</v>
      </c>
      <c r="Q56" s="325" t="s">
        <v>110</v>
      </c>
      <c r="R56" s="325" t="str">
        <f t="shared" si="6"/>
        <v>Dirección de Gestión de Impuestos</v>
      </c>
      <c r="S56" s="326" t="s">
        <v>1183</v>
      </c>
      <c r="T56" s="344" t="s">
        <v>111</v>
      </c>
      <c r="U56" s="350">
        <v>100153157</v>
      </c>
      <c r="V56" s="345" t="s">
        <v>112</v>
      </c>
      <c r="W56" s="345" t="s">
        <v>113</v>
      </c>
      <c r="X56" s="346" t="s">
        <v>114</v>
      </c>
      <c r="Y56" s="342" t="s">
        <v>115</v>
      </c>
      <c r="Z56" s="347" t="s">
        <v>77</v>
      </c>
      <c r="AA56" s="336" t="s">
        <v>81</v>
      </c>
      <c r="AB56" s="357">
        <v>45293</v>
      </c>
      <c r="AC56" s="357">
        <v>45299</v>
      </c>
      <c r="AD56" s="357">
        <v>45320</v>
      </c>
      <c r="AE56" s="357">
        <v>45323</v>
      </c>
      <c r="AF56" s="350">
        <f t="shared" si="0"/>
        <v>6</v>
      </c>
      <c r="AG56" s="350">
        <f t="shared" si="0"/>
        <v>21</v>
      </c>
      <c r="AH56" s="350">
        <f t="shared" si="1"/>
        <v>27</v>
      </c>
      <c r="AI56" s="345" t="s">
        <v>122</v>
      </c>
      <c r="AJ56" s="359" t="s">
        <v>128</v>
      </c>
      <c r="AK56" s="350" t="str">
        <f>VLOOKUP(Q56,[5]BD!H$6:K$170,4,0)</f>
        <v>13-10-00-000</v>
      </c>
    </row>
    <row r="57" spans="1:37" s="334" customFormat="1" ht="15" customHeight="1" x14ac:dyDescent="0.25">
      <c r="A57" s="68">
        <v>32</v>
      </c>
      <c r="B57" s="335">
        <v>80101505</v>
      </c>
      <c r="C57" s="336" t="s">
        <v>97</v>
      </c>
      <c r="D57" s="337" t="s">
        <v>65</v>
      </c>
      <c r="E57" s="338">
        <v>330</v>
      </c>
      <c r="F57" s="336" t="s">
        <v>66</v>
      </c>
      <c r="G57" s="73" t="s">
        <v>67</v>
      </c>
      <c r="H57" s="339">
        <v>59695075</v>
      </c>
      <c r="I57" s="339">
        <v>59695075</v>
      </c>
      <c r="J57" s="340" t="s">
        <v>68</v>
      </c>
      <c r="K57" s="336" t="s">
        <v>69</v>
      </c>
      <c r="L57" s="76">
        <f t="shared" si="5"/>
        <v>0</v>
      </c>
      <c r="M57" s="341" t="s">
        <v>147</v>
      </c>
      <c r="N57" s="342" t="s">
        <v>71</v>
      </c>
      <c r="O57" s="345" t="s">
        <v>108</v>
      </c>
      <c r="P57" s="343" t="s">
        <v>109</v>
      </c>
      <c r="Q57" s="325" t="s">
        <v>110</v>
      </c>
      <c r="R57" s="325" t="str">
        <f t="shared" si="6"/>
        <v>Dirección de Gestión de Impuestos</v>
      </c>
      <c r="S57" s="326" t="s">
        <v>1183</v>
      </c>
      <c r="T57" s="344" t="s">
        <v>111</v>
      </c>
      <c r="U57" s="350">
        <v>100153157</v>
      </c>
      <c r="V57" s="345" t="s">
        <v>112</v>
      </c>
      <c r="W57" s="345" t="s">
        <v>113</v>
      </c>
      <c r="X57" s="346" t="s">
        <v>114</v>
      </c>
      <c r="Y57" s="342" t="s">
        <v>115</v>
      </c>
      <c r="Z57" s="347" t="s">
        <v>77</v>
      </c>
      <c r="AA57" s="336" t="s">
        <v>81</v>
      </c>
      <c r="AB57" s="357">
        <v>45293</v>
      </c>
      <c r="AC57" s="357">
        <v>45299</v>
      </c>
      <c r="AD57" s="357">
        <v>45320</v>
      </c>
      <c r="AE57" s="357">
        <v>45323</v>
      </c>
      <c r="AF57" s="350">
        <f t="shared" si="0"/>
        <v>6</v>
      </c>
      <c r="AG57" s="350">
        <f t="shared" si="0"/>
        <v>21</v>
      </c>
      <c r="AH57" s="350">
        <f t="shared" si="1"/>
        <v>27</v>
      </c>
      <c r="AI57" s="345" t="s">
        <v>122</v>
      </c>
      <c r="AJ57" s="359" t="s">
        <v>128</v>
      </c>
      <c r="AK57" s="350" t="str">
        <f>VLOOKUP(Q57,[5]BD!H$6:K$170,4,0)</f>
        <v>13-10-00-000</v>
      </c>
    </row>
    <row r="58" spans="1:37" s="334" customFormat="1" ht="15" customHeight="1" x14ac:dyDescent="0.25">
      <c r="A58" s="68">
        <v>33</v>
      </c>
      <c r="B58" s="335">
        <v>80101505</v>
      </c>
      <c r="C58" s="336" t="s">
        <v>97</v>
      </c>
      <c r="D58" s="337" t="s">
        <v>65</v>
      </c>
      <c r="E58" s="338">
        <v>330</v>
      </c>
      <c r="F58" s="336" t="s">
        <v>66</v>
      </c>
      <c r="G58" s="73" t="s">
        <v>67</v>
      </c>
      <c r="H58" s="339">
        <v>59695075</v>
      </c>
      <c r="I58" s="339">
        <v>59695075</v>
      </c>
      <c r="J58" s="340" t="s">
        <v>68</v>
      </c>
      <c r="K58" s="336" t="s">
        <v>69</v>
      </c>
      <c r="L58" s="76">
        <f t="shared" si="5"/>
        <v>0</v>
      </c>
      <c r="M58" s="341" t="s">
        <v>148</v>
      </c>
      <c r="N58" s="342" t="s">
        <v>71</v>
      </c>
      <c r="O58" s="345" t="s">
        <v>108</v>
      </c>
      <c r="P58" s="343" t="s">
        <v>109</v>
      </c>
      <c r="Q58" s="325" t="s">
        <v>110</v>
      </c>
      <c r="R58" s="325" t="str">
        <f t="shared" si="6"/>
        <v>Dirección de Gestión de Impuestos</v>
      </c>
      <c r="S58" s="326" t="s">
        <v>1183</v>
      </c>
      <c r="T58" s="344" t="s">
        <v>111</v>
      </c>
      <c r="U58" s="350">
        <v>100153157</v>
      </c>
      <c r="V58" s="345" t="s">
        <v>112</v>
      </c>
      <c r="W58" s="345" t="s">
        <v>113</v>
      </c>
      <c r="X58" s="346" t="s">
        <v>114</v>
      </c>
      <c r="Y58" s="342" t="s">
        <v>115</v>
      </c>
      <c r="Z58" s="347" t="s">
        <v>77</v>
      </c>
      <c r="AA58" s="336" t="s">
        <v>81</v>
      </c>
      <c r="AB58" s="357">
        <v>45293</v>
      </c>
      <c r="AC58" s="357">
        <v>45299</v>
      </c>
      <c r="AD58" s="357">
        <v>45320</v>
      </c>
      <c r="AE58" s="357">
        <v>45323</v>
      </c>
      <c r="AF58" s="350">
        <f t="shared" si="0"/>
        <v>6</v>
      </c>
      <c r="AG58" s="350">
        <f t="shared" si="0"/>
        <v>21</v>
      </c>
      <c r="AH58" s="350">
        <f t="shared" si="1"/>
        <v>27</v>
      </c>
      <c r="AI58" s="345" t="s">
        <v>122</v>
      </c>
      <c r="AJ58" s="359" t="s">
        <v>128</v>
      </c>
      <c r="AK58" s="350" t="str">
        <f>VLOOKUP(Q58,[5]BD!H$6:K$170,4,0)</f>
        <v>13-10-00-000</v>
      </c>
    </row>
    <row r="59" spans="1:37" s="334" customFormat="1" ht="15" customHeight="1" x14ac:dyDescent="0.25">
      <c r="A59" s="68">
        <v>34</v>
      </c>
      <c r="B59" s="335">
        <v>80101505</v>
      </c>
      <c r="C59" s="336" t="s">
        <v>97</v>
      </c>
      <c r="D59" s="337" t="s">
        <v>65</v>
      </c>
      <c r="E59" s="338">
        <v>330</v>
      </c>
      <c r="F59" s="336" t="s">
        <v>66</v>
      </c>
      <c r="G59" s="73" t="s">
        <v>67</v>
      </c>
      <c r="H59" s="339">
        <v>59695075</v>
      </c>
      <c r="I59" s="339">
        <v>59695075</v>
      </c>
      <c r="J59" s="340" t="s">
        <v>68</v>
      </c>
      <c r="K59" s="336" t="s">
        <v>69</v>
      </c>
      <c r="L59" s="76">
        <f t="shared" si="5"/>
        <v>0</v>
      </c>
      <c r="M59" s="341" t="s">
        <v>149</v>
      </c>
      <c r="N59" s="342" t="s">
        <v>71</v>
      </c>
      <c r="O59" s="345" t="s">
        <v>108</v>
      </c>
      <c r="P59" s="343" t="s">
        <v>109</v>
      </c>
      <c r="Q59" s="325" t="s">
        <v>110</v>
      </c>
      <c r="R59" s="325" t="str">
        <f t="shared" si="6"/>
        <v>Dirección de Gestión de Impuestos</v>
      </c>
      <c r="S59" s="326" t="s">
        <v>1183</v>
      </c>
      <c r="T59" s="344" t="s">
        <v>111</v>
      </c>
      <c r="U59" s="350">
        <v>100153157</v>
      </c>
      <c r="V59" s="345" t="s">
        <v>112</v>
      </c>
      <c r="W59" s="345" t="s">
        <v>113</v>
      </c>
      <c r="X59" s="346" t="s">
        <v>114</v>
      </c>
      <c r="Y59" s="342" t="s">
        <v>115</v>
      </c>
      <c r="Z59" s="347" t="s">
        <v>77</v>
      </c>
      <c r="AA59" s="336" t="s">
        <v>81</v>
      </c>
      <c r="AB59" s="357">
        <v>45293</v>
      </c>
      <c r="AC59" s="357">
        <v>45299</v>
      </c>
      <c r="AD59" s="357">
        <v>45320</v>
      </c>
      <c r="AE59" s="357">
        <v>45323</v>
      </c>
      <c r="AF59" s="350">
        <f t="shared" si="0"/>
        <v>6</v>
      </c>
      <c r="AG59" s="350">
        <f t="shared" si="0"/>
        <v>21</v>
      </c>
      <c r="AH59" s="350">
        <f t="shared" si="1"/>
        <v>27</v>
      </c>
      <c r="AI59" s="345" t="s">
        <v>122</v>
      </c>
      <c r="AJ59" s="359" t="s">
        <v>128</v>
      </c>
      <c r="AK59" s="350" t="str">
        <f>VLOOKUP(Q59,[5]BD!H$6:K$170,4,0)</f>
        <v>13-10-00-000</v>
      </c>
    </row>
    <row r="60" spans="1:37" s="334" customFormat="1" ht="15" customHeight="1" x14ac:dyDescent="0.25">
      <c r="A60" s="68">
        <v>35</v>
      </c>
      <c r="B60" s="335">
        <v>43233205</v>
      </c>
      <c r="C60" s="336" t="s">
        <v>150</v>
      </c>
      <c r="D60" s="337" t="s">
        <v>151</v>
      </c>
      <c r="E60" s="338">
        <v>30</v>
      </c>
      <c r="F60" s="336" t="s">
        <v>152</v>
      </c>
      <c r="G60" s="73" t="s">
        <v>67</v>
      </c>
      <c r="H60" s="339">
        <v>789149015</v>
      </c>
      <c r="I60" s="339">
        <v>789149015</v>
      </c>
      <c r="J60" s="340" t="s">
        <v>68</v>
      </c>
      <c r="K60" s="336" t="s">
        <v>69</v>
      </c>
      <c r="L60" s="76">
        <f t="shared" si="5"/>
        <v>0</v>
      </c>
      <c r="M60" s="341" t="s">
        <v>153</v>
      </c>
      <c r="N60" s="342" t="s">
        <v>154</v>
      </c>
      <c r="O60" s="345" t="s">
        <v>108</v>
      </c>
      <c r="P60" s="343" t="s">
        <v>109</v>
      </c>
      <c r="Q60" s="325" t="s">
        <v>110</v>
      </c>
      <c r="R60" s="325" t="str">
        <f t="shared" si="6"/>
        <v>Dirección de Gestión de Impuestos</v>
      </c>
      <c r="S60" s="326" t="s">
        <v>1183</v>
      </c>
      <c r="T60" s="344" t="s">
        <v>111</v>
      </c>
      <c r="U60" s="350">
        <v>100153157</v>
      </c>
      <c r="V60" s="345" t="s">
        <v>112</v>
      </c>
      <c r="W60" s="345" t="s">
        <v>113</v>
      </c>
      <c r="X60" s="346" t="s">
        <v>114</v>
      </c>
      <c r="Y60" s="342" t="s">
        <v>115</v>
      </c>
      <c r="Z60" s="347" t="s">
        <v>77</v>
      </c>
      <c r="AA60" s="336" t="s">
        <v>78</v>
      </c>
      <c r="AB60" s="357">
        <v>45300</v>
      </c>
      <c r="AC60" s="357">
        <v>45327</v>
      </c>
      <c r="AD60" s="357">
        <v>45371</v>
      </c>
      <c r="AE60" s="357">
        <v>45373</v>
      </c>
      <c r="AF60" s="350">
        <f t="shared" si="0"/>
        <v>27</v>
      </c>
      <c r="AG60" s="350">
        <f t="shared" si="0"/>
        <v>44</v>
      </c>
      <c r="AH60" s="350">
        <f t="shared" si="1"/>
        <v>71</v>
      </c>
      <c r="AI60" s="345" t="s">
        <v>116</v>
      </c>
      <c r="AJ60" s="359" t="s">
        <v>119</v>
      </c>
      <c r="AK60" s="350" t="str">
        <f>VLOOKUP(Q60,[5]BD!H$6:K$170,4,0)</f>
        <v>13-10-00-000</v>
      </c>
    </row>
    <row r="61" spans="1:37" s="334" customFormat="1" ht="15" customHeight="1" x14ac:dyDescent="0.25">
      <c r="A61" s="68">
        <v>36</v>
      </c>
      <c r="B61" s="335">
        <v>80141901</v>
      </c>
      <c r="C61" s="336" t="s">
        <v>155</v>
      </c>
      <c r="D61" s="337" t="s">
        <v>156</v>
      </c>
      <c r="E61" s="338">
        <v>204</v>
      </c>
      <c r="F61" s="336" t="s">
        <v>157</v>
      </c>
      <c r="G61" s="73" t="s">
        <v>67</v>
      </c>
      <c r="H61" s="339">
        <v>300000000</v>
      </c>
      <c r="I61" s="339">
        <v>300000000</v>
      </c>
      <c r="J61" s="340" t="s">
        <v>68</v>
      </c>
      <c r="K61" s="336" t="s">
        <v>69</v>
      </c>
      <c r="L61" s="76">
        <f t="shared" si="5"/>
        <v>0</v>
      </c>
      <c r="M61" s="343" t="s">
        <v>158</v>
      </c>
      <c r="N61" s="342" t="s">
        <v>100</v>
      </c>
      <c r="O61" s="342" t="s">
        <v>72</v>
      </c>
      <c r="P61" s="343" t="s">
        <v>69</v>
      </c>
      <c r="Q61" s="336" t="s">
        <v>159</v>
      </c>
      <c r="R61" s="325" t="str">
        <f t="shared" si="6"/>
        <v>Dirección de Gestión de Impuestos</v>
      </c>
      <c r="S61" s="326" t="s">
        <v>1183</v>
      </c>
      <c r="T61" s="344" t="s">
        <v>111</v>
      </c>
      <c r="U61" s="73">
        <v>100153162</v>
      </c>
      <c r="V61" s="99" t="s">
        <v>160</v>
      </c>
      <c r="W61" s="99" t="s">
        <v>161</v>
      </c>
      <c r="X61" s="100" t="s">
        <v>162</v>
      </c>
      <c r="Y61" s="342">
        <v>6017428973</v>
      </c>
      <c r="Z61" s="347" t="s">
        <v>77</v>
      </c>
      <c r="AA61" s="336" t="s">
        <v>81</v>
      </c>
      <c r="AB61" s="357">
        <v>45349</v>
      </c>
      <c r="AC61" s="357">
        <v>45363</v>
      </c>
      <c r="AD61" s="357">
        <v>45439</v>
      </c>
      <c r="AE61" s="357">
        <v>45458</v>
      </c>
      <c r="AF61" s="350">
        <v>14</v>
      </c>
      <c r="AG61" s="350">
        <v>76</v>
      </c>
      <c r="AH61" s="350">
        <v>90</v>
      </c>
      <c r="AI61" s="350" t="s">
        <v>69</v>
      </c>
      <c r="AJ61" s="351" t="s">
        <v>69</v>
      </c>
      <c r="AK61" s="350" t="str">
        <f>VLOOKUP(Q61,[5]BD!H$6:K$170,4,0)</f>
        <v>13-10-00-000</v>
      </c>
    </row>
    <row r="62" spans="1:37" s="334" customFormat="1" ht="15" customHeight="1" x14ac:dyDescent="0.25">
      <c r="A62" s="68">
        <v>37</v>
      </c>
      <c r="B62" s="335">
        <v>82121505</v>
      </c>
      <c r="C62" s="336" t="s">
        <v>163</v>
      </c>
      <c r="D62" s="337" t="s">
        <v>156</v>
      </c>
      <c r="E62" s="338">
        <v>204</v>
      </c>
      <c r="F62" s="336" t="s">
        <v>164</v>
      </c>
      <c r="G62" s="73" t="s">
        <v>67</v>
      </c>
      <c r="H62" s="339">
        <v>30000000</v>
      </c>
      <c r="I62" s="339">
        <v>30000000</v>
      </c>
      <c r="J62" s="340" t="s">
        <v>68</v>
      </c>
      <c r="K62" s="336" t="s">
        <v>69</v>
      </c>
      <c r="L62" s="76">
        <f t="shared" si="5"/>
        <v>0</v>
      </c>
      <c r="M62" s="343" t="s">
        <v>165</v>
      </c>
      <c r="N62" s="342" t="s">
        <v>100</v>
      </c>
      <c r="O62" s="342" t="s">
        <v>72</v>
      </c>
      <c r="P62" s="343" t="s">
        <v>69</v>
      </c>
      <c r="Q62" s="336" t="s">
        <v>159</v>
      </c>
      <c r="R62" s="325" t="str">
        <f t="shared" si="6"/>
        <v>Dirección de Gestión de Impuestos</v>
      </c>
      <c r="S62" s="326" t="s">
        <v>1183</v>
      </c>
      <c r="T62" s="101" t="s">
        <v>111</v>
      </c>
      <c r="U62" s="73">
        <v>100153162</v>
      </c>
      <c r="V62" s="99" t="s">
        <v>160</v>
      </c>
      <c r="W62" s="99" t="s">
        <v>161</v>
      </c>
      <c r="X62" s="100" t="s">
        <v>162</v>
      </c>
      <c r="Y62" s="342">
        <v>6017428973</v>
      </c>
      <c r="Z62" s="347" t="s">
        <v>77</v>
      </c>
      <c r="AA62" s="336" t="s">
        <v>81</v>
      </c>
      <c r="AB62" s="357">
        <v>45349</v>
      </c>
      <c r="AC62" s="357">
        <v>45363</v>
      </c>
      <c r="AD62" s="357">
        <v>45439</v>
      </c>
      <c r="AE62" s="357">
        <v>45458</v>
      </c>
      <c r="AF62" s="350">
        <v>14</v>
      </c>
      <c r="AG62" s="350">
        <v>76</v>
      </c>
      <c r="AH62" s="350">
        <v>90</v>
      </c>
      <c r="AI62" s="350" t="s">
        <v>69</v>
      </c>
      <c r="AJ62" s="351" t="s">
        <v>69</v>
      </c>
      <c r="AK62" s="350" t="str">
        <f>VLOOKUP(Q62,[5]BD!H$6:K$170,4,0)</f>
        <v>13-10-00-000</v>
      </c>
    </row>
    <row r="63" spans="1:37" s="334" customFormat="1" ht="15" customHeight="1" x14ac:dyDescent="0.25">
      <c r="A63" s="68">
        <v>38</v>
      </c>
      <c r="B63" s="335">
        <v>80131500</v>
      </c>
      <c r="C63" s="345" t="s">
        <v>166</v>
      </c>
      <c r="D63" s="337" t="s">
        <v>167</v>
      </c>
      <c r="E63" s="338">
        <v>204</v>
      </c>
      <c r="F63" s="336" t="s">
        <v>66</v>
      </c>
      <c r="G63" s="73" t="s">
        <v>67</v>
      </c>
      <c r="H63" s="339">
        <v>3000000000</v>
      </c>
      <c r="I63" s="339">
        <v>3000000000</v>
      </c>
      <c r="J63" s="340" t="s">
        <v>68</v>
      </c>
      <c r="K63" s="336" t="s">
        <v>69</v>
      </c>
      <c r="L63" s="76">
        <f t="shared" si="5"/>
        <v>0</v>
      </c>
      <c r="M63" s="343" t="s">
        <v>168</v>
      </c>
      <c r="N63" s="342" t="s">
        <v>169</v>
      </c>
      <c r="O63" s="342" t="s">
        <v>72</v>
      </c>
      <c r="P63" s="343" t="s">
        <v>69</v>
      </c>
      <c r="Q63" s="336" t="s">
        <v>159</v>
      </c>
      <c r="R63" s="325" t="str">
        <f t="shared" si="6"/>
        <v>Dirección de Gestión de Impuestos</v>
      </c>
      <c r="S63" s="326" t="s">
        <v>1183</v>
      </c>
      <c r="T63" s="101" t="s">
        <v>111</v>
      </c>
      <c r="U63" s="73">
        <v>100153162</v>
      </c>
      <c r="V63" s="99" t="s">
        <v>160</v>
      </c>
      <c r="W63" s="99" t="s">
        <v>161</v>
      </c>
      <c r="X63" s="100" t="s">
        <v>162</v>
      </c>
      <c r="Y63" s="342">
        <v>6017428973</v>
      </c>
      <c r="Z63" s="347" t="s">
        <v>77</v>
      </c>
      <c r="AA63" s="336" t="s">
        <v>78</v>
      </c>
      <c r="AB63" s="357">
        <v>45373</v>
      </c>
      <c r="AC63" s="357">
        <v>45387</v>
      </c>
      <c r="AD63" s="357">
        <v>45418</v>
      </c>
      <c r="AE63" s="357">
        <v>45422</v>
      </c>
      <c r="AF63" s="350">
        <v>14</v>
      </c>
      <c r="AG63" s="350">
        <v>31</v>
      </c>
      <c r="AH63" s="350">
        <v>45</v>
      </c>
      <c r="AI63" s="350" t="s">
        <v>69</v>
      </c>
      <c r="AJ63" s="351" t="s">
        <v>69</v>
      </c>
      <c r="AK63" s="350" t="str">
        <f>VLOOKUP(Q63,[5]BD!H$6:K$170,4,0)</f>
        <v>13-10-00-000</v>
      </c>
    </row>
    <row r="64" spans="1:37" s="334" customFormat="1" ht="15" customHeight="1" x14ac:dyDescent="0.25">
      <c r="A64" s="68">
        <v>39</v>
      </c>
      <c r="B64" s="335">
        <v>81111508</v>
      </c>
      <c r="C64" s="336" t="s">
        <v>170</v>
      </c>
      <c r="D64" s="337" t="s">
        <v>151</v>
      </c>
      <c r="E64" s="338">
        <v>21</v>
      </c>
      <c r="F64" s="336" t="s">
        <v>157</v>
      </c>
      <c r="G64" s="73" t="s">
        <v>67</v>
      </c>
      <c r="H64" s="339">
        <v>700000000</v>
      </c>
      <c r="I64" s="339">
        <v>700000000</v>
      </c>
      <c r="J64" s="340" t="s">
        <v>68</v>
      </c>
      <c r="K64" s="336" t="s">
        <v>69</v>
      </c>
      <c r="L64" s="76">
        <f t="shared" si="5"/>
        <v>0</v>
      </c>
      <c r="M64" s="343" t="s">
        <v>171</v>
      </c>
      <c r="N64" s="342" t="s">
        <v>154</v>
      </c>
      <c r="O64" s="342" t="s">
        <v>72</v>
      </c>
      <c r="P64" s="343" t="s">
        <v>69</v>
      </c>
      <c r="Q64" s="336" t="s">
        <v>159</v>
      </c>
      <c r="R64" s="325" t="str">
        <f t="shared" si="6"/>
        <v>Dirección de Gestión de Impuestos</v>
      </c>
      <c r="S64" s="326" t="s">
        <v>1183</v>
      </c>
      <c r="T64" s="101" t="s">
        <v>111</v>
      </c>
      <c r="U64" s="73">
        <v>100153162</v>
      </c>
      <c r="V64" s="99" t="s">
        <v>160</v>
      </c>
      <c r="W64" s="99" t="s">
        <v>161</v>
      </c>
      <c r="X64" s="100" t="s">
        <v>162</v>
      </c>
      <c r="Y64" s="342">
        <v>6017428973</v>
      </c>
      <c r="Z64" s="347" t="s">
        <v>77</v>
      </c>
      <c r="AA64" s="336" t="s">
        <v>78</v>
      </c>
      <c r="AB64" s="357">
        <v>45300</v>
      </c>
      <c r="AC64" s="357">
        <v>45327</v>
      </c>
      <c r="AD64" s="357">
        <v>45371</v>
      </c>
      <c r="AE64" s="357">
        <v>45373</v>
      </c>
      <c r="AF64" s="350">
        <v>27</v>
      </c>
      <c r="AG64" s="350">
        <v>44</v>
      </c>
      <c r="AH64" s="350">
        <v>71</v>
      </c>
      <c r="AI64" s="350" t="s">
        <v>69</v>
      </c>
      <c r="AJ64" s="351" t="s">
        <v>69</v>
      </c>
      <c r="AK64" s="350" t="str">
        <f>VLOOKUP(Q64,[5]BD!H$6:K$170,4,0)</f>
        <v>13-10-00-000</v>
      </c>
    </row>
    <row r="65" spans="1:37" s="334" customFormat="1" ht="15" customHeight="1" x14ac:dyDescent="0.25">
      <c r="A65" s="68">
        <v>40</v>
      </c>
      <c r="B65" s="335">
        <v>43191609</v>
      </c>
      <c r="C65" s="336" t="s">
        <v>172</v>
      </c>
      <c r="D65" s="337" t="s">
        <v>151</v>
      </c>
      <c r="E65" s="338">
        <v>204</v>
      </c>
      <c r="F65" s="336" t="s">
        <v>164</v>
      </c>
      <c r="G65" s="73" t="s">
        <v>67</v>
      </c>
      <c r="H65" s="339">
        <v>70000000</v>
      </c>
      <c r="I65" s="339">
        <v>70000000</v>
      </c>
      <c r="J65" s="340" t="s">
        <v>68</v>
      </c>
      <c r="K65" s="336" t="s">
        <v>69</v>
      </c>
      <c r="L65" s="76">
        <f t="shared" si="5"/>
        <v>0</v>
      </c>
      <c r="M65" s="343" t="s">
        <v>173</v>
      </c>
      <c r="N65" s="342" t="s">
        <v>154</v>
      </c>
      <c r="O65" s="342" t="s">
        <v>72</v>
      </c>
      <c r="P65" s="343" t="s">
        <v>69</v>
      </c>
      <c r="Q65" s="360" t="s">
        <v>174</v>
      </c>
      <c r="R65" s="325" t="str">
        <f t="shared" si="6"/>
        <v>Dirección de Gestión de Impuestos</v>
      </c>
      <c r="S65" s="326" t="s">
        <v>1183</v>
      </c>
      <c r="T65" s="101" t="s">
        <v>111</v>
      </c>
      <c r="U65" s="103">
        <v>100153158</v>
      </c>
      <c r="V65" s="104" t="s">
        <v>175</v>
      </c>
      <c r="W65" s="99" t="s">
        <v>113</v>
      </c>
      <c r="X65" s="361" t="s">
        <v>176</v>
      </c>
      <c r="Y65" s="342">
        <v>6017428973</v>
      </c>
      <c r="Z65" s="347" t="s">
        <v>77</v>
      </c>
      <c r="AA65" s="336" t="s">
        <v>78</v>
      </c>
      <c r="AB65" s="357">
        <v>45300</v>
      </c>
      <c r="AC65" s="357">
        <v>45327</v>
      </c>
      <c r="AD65" s="357">
        <v>45371</v>
      </c>
      <c r="AE65" s="357">
        <v>45373</v>
      </c>
      <c r="AF65" s="350">
        <v>27</v>
      </c>
      <c r="AG65" s="350">
        <v>44</v>
      </c>
      <c r="AH65" s="350">
        <v>71</v>
      </c>
      <c r="AI65" s="350" t="s">
        <v>69</v>
      </c>
      <c r="AJ65" s="351" t="s">
        <v>69</v>
      </c>
      <c r="AK65" s="350" t="str">
        <f>VLOOKUP(Q65,[5]BD!H$6:K$170,4,0)</f>
        <v>13-10-00-000</v>
      </c>
    </row>
    <row r="66" spans="1:37" s="334" customFormat="1" ht="15" customHeight="1" x14ac:dyDescent="0.25">
      <c r="A66" s="68">
        <v>41</v>
      </c>
      <c r="B66" s="335">
        <v>72153613</v>
      </c>
      <c r="C66" s="336" t="s">
        <v>177</v>
      </c>
      <c r="D66" s="337" t="s">
        <v>167</v>
      </c>
      <c r="E66" s="338">
        <v>204</v>
      </c>
      <c r="F66" s="336" t="s">
        <v>157</v>
      </c>
      <c r="G66" s="73" t="s">
        <v>67</v>
      </c>
      <c r="H66" s="339">
        <v>1000000000</v>
      </c>
      <c r="I66" s="339">
        <v>1000000000</v>
      </c>
      <c r="J66" s="340" t="s">
        <v>68</v>
      </c>
      <c r="K66" s="336" t="s">
        <v>69</v>
      </c>
      <c r="L66" s="76">
        <f t="shared" si="5"/>
        <v>0</v>
      </c>
      <c r="M66" s="343" t="s">
        <v>178</v>
      </c>
      <c r="N66" s="342" t="s">
        <v>154</v>
      </c>
      <c r="O66" s="342" t="s">
        <v>72</v>
      </c>
      <c r="P66" s="343" t="s">
        <v>69</v>
      </c>
      <c r="Q66" s="336" t="s">
        <v>159</v>
      </c>
      <c r="R66" s="336" t="str">
        <f>+T66</f>
        <v>Dirección de Gestión de Impuestos</v>
      </c>
      <c r="S66" s="326" t="s">
        <v>1183</v>
      </c>
      <c r="T66" s="101" t="s">
        <v>111</v>
      </c>
      <c r="U66" s="73">
        <v>100153162</v>
      </c>
      <c r="V66" s="99" t="s">
        <v>160</v>
      </c>
      <c r="W66" s="99" t="s">
        <v>161</v>
      </c>
      <c r="X66" s="100" t="s">
        <v>162</v>
      </c>
      <c r="Y66" s="342">
        <v>6017428973</v>
      </c>
      <c r="Z66" s="347" t="s">
        <v>77</v>
      </c>
      <c r="AA66" s="336" t="s">
        <v>78</v>
      </c>
      <c r="AB66" s="357">
        <v>45373</v>
      </c>
      <c r="AC66" s="357">
        <v>45387</v>
      </c>
      <c r="AD66" s="357">
        <v>45418</v>
      </c>
      <c r="AE66" s="357">
        <v>45422</v>
      </c>
      <c r="AF66" s="350">
        <v>14</v>
      </c>
      <c r="AG66" s="350">
        <v>31</v>
      </c>
      <c r="AH66" s="350">
        <v>45</v>
      </c>
      <c r="AI66" s="350" t="s">
        <v>69</v>
      </c>
      <c r="AJ66" s="351" t="s">
        <v>69</v>
      </c>
      <c r="AK66" s="350" t="str">
        <f>VLOOKUP(Q66,[5]BD!H$6:K$170,4,0)</f>
        <v>13-10-00-000</v>
      </c>
    </row>
    <row r="67" spans="1:37" s="334" customFormat="1" ht="15" customHeight="1" x14ac:dyDescent="0.25">
      <c r="A67" s="68">
        <v>42</v>
      </c>
      <c r="B67" s="335">
        <v>81112222</v>
      </c>
      <c r="C67" s="336" t="s">
        <v>179</v>
      </c>
      <c r="D67" s="337" t="s">
        <v>65</v>
      </c>
      <c r="E67" s="338">
        <v>60</v>
      </c>
      <c r="F67" s="336" t="s">
        <v>66</v>
      </c>
      <c r="G67" s="73" t="s">
        <v>67</v>
      </c>
      <c r="H67" s="339">
        <v>165000000</v>
      </c>
      <c r="I67" s="339">
        <v>165000000</v>
      </c>
      <c r="J67" s="340" t="s">
        <v>68</v>
      </c>
      <c r="K67" s="336" t="s">
        <v>69</v>
      </c>
      <c r="L67" s="76">
        <f t="shared" si="5"/>
        <v>0</v>
      </c>
      <c r="M67" s="341" t="s">
        <v>180</v>
      </c>
      <c r="N67" s="342" t="s">
        <v>71</v>
      </c>
      <c r="O67" s="345" t="s">
        <v>108</v>
      </c>
      <c r="P67" s="343" t="s">
        <v>181</v>
      </c>
      <c r="Q67" s="342" t="s">
        <v>182</v>
      </c>
      <c r="R67" s="342" t="str">
        <f>+T67</f>
        <v>Dirección de Gestión de Innovación y Tecnología</v>
      </c>
      <c r="S67" s="326" t="s">
        <v>1183</v>
      </c>
      <c r="T67" s="362" t="s">
        <v>182</v>
      </c>
      <c r="U67" s="363">
        <v>100202154</v>
      </c>
      <c r="V67" s="364" t="s">
        <v>183</v>
      </c>
      <c r="W67" s="364" t="s">
        <v>184</v>
      </c>
      <c r="X67" s="365" t="s">
        <v>185</v>
      </c>
      <c r="Y67" s="342" t="s">
        <v>186</v>
      </c>
      <c r="Z67" s="347" t="s">
        <v>77</v>
      </c>
      <c r="AA67" s="336" t="s">
        <v>81</v>
      </c>
      <c r="AB67" s="357">
        <v>45275</v>
      </c>
      <c r="AC67" s="357">
        <v>45300</v>
      </c>
      <c r="AD67" s="357">
        <v>45323</v>
      </c>
      <c r="AE67" s="357">
        <v>45323</v>
      </c>
      <c r="AF67" s="350">
        <f t="shared" ref="AF67:AG95" si="7">+AC67-AB67</f>
        <v>25</v>
      </c>
      <c r="AG67" s="350">
        <f t="shared" si="7"/>
        <v>23</v>
      </c>
      <c r="AH67" s="350">
        <f t="shared" ref="AH67:AH127" si="8">+AF67+AG67</f>
        <v>48</v>
      </c>
      <c r="AI67" s="350" t="s">
        <v>187</v>
      </c>
      <c r="AJ67" s="341" t="s">
        <v>188</v>
      </c>
      <c r="AK67" s="350" t="str">
        <f>VLOOKUP(Q67,[5]BD!H$6:K$170,4,0)</f>
        <v>13-10-00-000</v>
      </c>
    </row>
    <row r="68" spans="1:37" s="334" customFormat="1" ht="15" customHeight="1" x14ac:dyDescent="0.25">
      <c r="A68" s="68">
        <v>43</v>
      </c>
      <c r="B68" s="335" t="s">
        <v>189</v>
      </c>
      <c r="C68" s="336" t="s">
        <v>190</v>
      </c>
      <c r="D68" s="337" t="s">
        <v>151</v>
      </c>
      <c r="E68" s="338">
        <v>270</v>
      </c>
      <c r="F68" s="336" t="s">
        <v>164</v>
      </c>
      <c r="G68" s="73" t="s">
        <v>67</v>
      </c>
      <c r="H68" s="339">
        <v>110000000</v>
      </c>
      <c r="I68" s="339">
        <v>110000000</v>
      </c>
      <c r="J68" s="340" t="s">
        <v>68</v>
      </c>
      <c r="K68" s="336" t="s">
        <v>69</v>
      </c>
      <c r="L68" s="76">
        <f t="shared" si="5"/>
        <v>0</v>
      </c>
      <c r="M68" s="341" t="s">
        <v>191</v>
      </c>
      <c r="N68" s="342" t="s">
        <v>100</v>
      </c>
      <c r="O68" s="342" t="s">
        <v>72</v>
      </c>
      <c r="P68" s="343" t="s">
        <v>69</v>
      </c>
      <c r="Q68" s="366" t="s">
        <v>192</v>
      </c>
      <c r="R68" s="342" t="str">
        <f t="shared" ref="R68:R111" si="9">+T68</f>
        <v>Dirección de Gestión de Innovación y Tecnología</v>
      </c>
      <c r="S68" s="326" t="s">
        <v>1183</v>
      </c>
      <c r="T68" s="344" t="s">
        <v>182</v>
      </c>
      <c r="U68" s="350">
        <v>100154453</v>
      </c>
      <c r="V68" s="364" t="s">
        <v>193</v>
      </c>
      <c r="W68" s="345" t="s">
        <v>194</v>
      </c>
      <c r="X68" s="346" t="s">
        <v>195</v>
      </c>
      <c r="Y68" s="342" t="s">
        <v>196</v>
      </c>
      <c r="Z68" s="347" t="s">
        <v>77</v>
      </c>
      <c r="AA68" s="336" t="s">
        <v>197</v>
      </c>
      <c r="AB68" s="357">
        <v>45323</v>
      </c>
      <c r="AC68" s="357">
        <v>45350</v>
      </c>
      <c r="AD68" s="357">
        <v>45378</v>
      </c>
      <c r="AE68" s="357">
        <v>45378</v>
      </c>
      <c r="AF68" s="350">
        <f t="shared" si="7"/>
        <v>27</v>
      </c>
      <c r="AG68" s="350">
        <f t="shared" si="7"/>
        <v>28</v>
      </c>
      <c r="AH68" s="350">
        <f t="shared" si="8"/>
        <v>55</v>
      </c>
      <c r="AI68" s="350" t="s">
        <v>69</v>
      </c>
      <c r="AJ68" s="351" t="s">
        <v>69</v>
      </c>
      <c r="AK68" s="350" t="str">
        <f>VLOOKUP(Q68,[5]BD!H$6:K$170,4,0)</f>
        <v>13-10-00-000</v>
      </c>
    </row>
    <row r="69" spans="1:37" s="334" customFormat="1" ht="15" customHeight="1" x14ac:dyDescent="0.25">
      <c r="A69" s="68">
        <v>44</v>
      </c>
      <c r="B69" s="335" t="s">
        <v>198</v>
      </c>
      <c r="C69" s="336" t="s">
        <v>199</v>
      </c>
      <c r="D69" s="337" t="s">
        <v>200</v>
      </c>
      <c r="E69" s="338">
        <v>1350</v>
      </c>
      <c r="F69" s="336" t="s">
        <v>152</v>
      </c>
      <c r="G69" s="73" t="s">
        <v>67</v>
      </c>
      <c r="H69" s="339">
        <v>58000000</v>
      </c>
      <c r="I69" s="339">
        <v>2900000</v>
      </c>
      <c r="J69" s="340" t="s">
        <v>201</v>
      </c>
      <c r="K69" s="336" t="s">
        <v>202</v>
      </c>
      <c r="L69" s="76">
        <f t="shared" si="5"/>
        <v>55100000</v>
      </c>
      <c r="M69" s="341" t="s">
        <v>203</v>
      </c>
      <c r="N69" s="342" t="s">
        <v>100</v>
      </c>
      <c r="O69" s="345" t="s">
        <v>108</v>
      </c>
      <c r="P69" s="343" t="s">
        <v>181</v>
      </c>
      <c r="Q69" s="342" t="s">
        <v>204</v>
      </c>
      <c r="R69" s="342" t="str">
        <f t="shared" si="9"/>
        <v>Dirección de Gestión de Innovación y Tecnología</v>
      </c>
      <c r="S69" s="326" t="s">
        <v>1183</v>
      </c>
      <c r="T69" s="362" t="s">
        <v>182</v>
      </c>
      <c r="U69" s="350">
        <v>100154183</v>
      </c>
      <c r="V69" s="364" t="s">
        <v>205</v>
      </c>
      <c r="W69" s="364" t="s">
        <v>113</v>
      </c>
      <c r="X69" s="365" t="s">
        <v>206</v>
      </c>
      <c r="Y69" s="342" t="s">
        <v>207</v>
      </c>
      <c r="Z69" s="347" t="s">
        <v>77</v>
      </c>
      <c r="AA69" s="336" t="s">
        <v>83</v>
      </c>
      <c r="AB69" s="357">
        <v>45548</v>
      </c>
      <c r="AC69" s="357">
        <v>45583</v>
      </c>
      <c r="AD69" s="357">
        <v>45619</v>
      </c>
      <c r="AE69" s="357">
        <v>45619</v>
      </c>
      <c r="AF69" s="350">
        <f t="shared" si="7"/>
        <v>35</v>
      </c>
      <c r="AG69" s="350">
        <f t="shared" si="7"/>
        <v>36</v>
      </c>
      <c r="AH69" s="350">
        <f t="shared" si="8"/>
        <v>71</v>
      </c>
      <c r="AI69" s="345" t="s">
        <v>187</v>
      </c>
      <c r="AJ69" s="359" t="s">
        <v>208</v>
      </c>
      <c r="AK69" s="350" t="str">
        <f>VLOOKUP(Q69,[5]BD!H$6:K$170,4,0)</f>
        <v>13-10-00-000</v>
      </c>
    </row>
    <row r="70" spans="1:37" s="334" customFormat="1" ht="15" customHeight="1" x14ac:dyDescent="0.25">
      <c r="A70" s="68">
        <v>45</v>
      </c>
      <c r="B70" s="335" t="s">
        <v>198</v>
      </c>
      <c r="C70" s="336" t="s">
        <v>199</v>
      </c>
      <c r="D70" s="337" t="s">
        <v>200</v>
      </c>
      <c r="E70" s="338">
        <v>1350</v>
      </c>
      <c r="F70" s="336" t="s">
        <v>66</v>
      </c>
      <c r="G70" s="73" t="s">
        <v>67</v>
      </c>
      <c r="H70" s="339">
        <v>332000000</v>
      </c>
      <c r="I70" s="339">
        <v>16600000</v>
      </c>
      <c r="J70" s="340" t="s">
        <v>201</v>
      </c>
      <c r="K70" s="336" t="s">
        <v>202</v>
      </c>
      <c r="L70" s="76">
        <f t="shared" si="5"/>
        <v>315400000</v>
      </c>
      <c r="M70" s="341" t="s">
        <v>209</v>
      </c>
      <c r="N70" s="342" t="s">
        <v>100</v>
      </c>
      <c r="O70" s="345" t="s">
        <v>108</v>
      </c>
      <c r="P70" s="343" t="s">
        <v>181</v>
      </c>
      <c r="Q70" s="342" t="s">
        <v>204</v>
      </c>
      <c r="R70" s="342" t="str">
        <f t="shared" si="9"/>
        <v>Dirección de Gestión de Innovación y Tecnología</v>
      </c>
      <c r="S70" s="326" t="s">
        <v>1183</v>
      </c>
      <c r="T70" s="362" t="s">
        <v>182</v>
      </c>
      <c r="U70" s="350">
        <v>100154183</v>
      </c>
      <c r="V70" s="364" t="s">
        <v>205</v>
      </c>
      <c r="W70" s="364" t="s">
        <v>113</v>
      </c>
      <c r="X70" s="365" t="s">
        <v>206</v>
      </c>
      <c r="Y70" s="342" t="s">
        <v>207</v>
      </c>
      <c r="Z70" s="347" t="s">
        <v>77</v>
      </c>
      <c r="AA70" s="336" t="s">
        <v>197</v>
      </c>
      <c r="AB70" s="357">
        <v>45558</v>
      </c>
      <c r="AC70" s="357">
        <v>45589</v>
      </c>
      <c r="AD70" s="357">
        <v>45593</v>
      </c>
      <c r="AE70" s="357">
        <v>45593</v>
      </c>
      <c r="AF70" s="350">
        <f t="shared" si="7"/>
        <v>31</v>
      </c>
      <c r="AG70" s="350">
        <f t="shared" si="7"/>
        <v>4</v>
      </c>
      <c r="AH70" s="350">
        <f t="shared" si="8"/>
        <v>35</v>
      </c>
      <c r="AI70" s="345" t="s">
        <v>187</v>
      </c>
      <c r="AJ70" s="359" t="s">
        <v>208</v>
      </c>
      <c r="AK70" s="350" t="str">
        <f>VLOOKUP(Q70,[5]BD!H$6:K$170,4,0)</f>
        <v>13-10-00-000</v>
      </c>
    </row>
    <row r="71" spans="1:37" s="334" customFormat="1" ht="15" customHeight="1" x14ac:dyDescent="0.25">
      <c r="A71" s="68">
        <v>46</v>
      </c>
      <c r="B71" s="335">
        <v>81112303</v>
      </c>
      <c r="C71" s="336" t="s">
        <v>210</v>
      </c>
      <c r="D71" s="337" t="s">
        <v>200</v>
      </c>
      <c r="E71" s="338">
        <v>720</v>
      </c>
      <c r="F71" s="336" t="s">
        <v>152</v>
      </c>
      <c r="G71" s="73" t="s">
        <v>67</v>
      </c>
      <c r="H71" s="339">
        <v>9000000000</v>
      </c>
      <c r="I71" s="339">
        <v>450000000</v>
      </c>
      <c r="J71" s="340" t="s">
        <v>201</v>
      </c>
      <c r="K71" s="336" t="s">
        <v>202</v>
      </c>
      <c r="L71" s="76">
        <f t="shared" si="5"/>
        <v>8550000000</v>
      </c>
      <c r="M71" s="341" t="s">
        <v>211</v>
      </c>
      <c r="N71" s="342" t="s">
        <v>100</v>
      </c>
      <c r="O71" s="345" t="s">
        <v>108</v>
      </c>
      <c r="P71" s="343" t="s">
        <v>181</v>
      </c>
      <c r="Q71" s="342" t="s">
        <v>204</v>
      </c>
      <c r="R71" s="342" t="str">
        <f t="shared" si="9"/>
        <v>Dirección de Gestión de Innovación y Tecnología</v>
      </c>
      <c r="S71" s="326" t="s">
        <v>1183</v>
      </c>
      <c r="T71" s="362" t="s">
        <v>182</v>
      </c>
      <c r="U71" s="350">
        <v>100154183</v>
      </c>
      <c r="V71" s="364" t="s">
        <v>205</v>
      </c>
      <c r="W71" s="364" t="s">
        <v>113</v>
      </c>
      <c r="X71" s="365" t="s">
        <v>206</v>
      </c>
      <c r="Y71" s="342" t="s">
        <v>207</v>
      </c>
      <c r="Z71" s="347" t="s">
        <v>77</v>
      </c>
      <c r="AA71" s="336" t="s">
        <v>83</v>
      </c>
      <c r="AB71" s="357">
        <v>45548</v>
      </c>
      <c r="AC71" s="357">
        <v>45583</v>
      </c>
      <c r="AD71" s="357">
        <v>45619</v>
      </c>
      <c r="AE71" s="357">
        <v>45619</v>
      </c>
      <c r="AF71" s="350">
        <f t="shared" si="7"/>
        <v>35</v>
      </c>
      <c r="AG71" s="350">
        <f t="shared" si="7"/>
        <v>36</v>
      </c>
      <c r="AH71" s="350">
        <f t="shared" si="8"/>
        <v>71</v>
      </c>
      <c r="AI71" s="345" t="s">
        <v>187</v>
      </c>
      <c r="AJ71" s="359" t="s">
        <v>208</v>
      </c>
      <c r="AK71" s="350" t="str">
        <f>VLOOKUP(Q71,[5]BD!H$6:K$170,4,0)</f>
        <v>13-10-00-000</v>
      </c>
    </row>
    <row r="72" spans="1:37" s="334" customFormat="1" ht="15" customHeight="1" x14ac:dyDescent="0.25">
      <c r="A72" s="68">
        <v>47</v>
      </c>
      <c r="B72" s="335">
        <v>26111707</v>
      </c>
      <c r="C72" s="336" t="s">
        <v>212</v>
      </c>
      <c r="D72" s="337" t="s">
        <v>156</v>
      </c>
      <c r="E72" s="338">
        <v>20</v>
      </c>
      <c r="F72" s="336" t="s">
        <v>152</v>
      </c>
      <c r="G72" s="73" t="s">
        <v>67</v>
      </c>
      <c r="H72" s="339">
        <v>211025000</v>
      </c>
      <c r="I72" s="339">
        <v>211025000</v>
      </c>
      <c r="J72" s="340" t="s">
        <v>68</v>
      </c>
      <c r="K72" s="336" t="s">
        <v>69</v>
      </c>
      <c r="L72" s="76">
        <f t="shared" si="5"/>
        <v>0</v>
      </c>
      <c r="M72" s="341" t="s">
        <v>213</v>
      </c>
      <c r="N72" s="342" t="s">
        <v>154</v>
      </c>
      <c r="O72" s="345" t="s">
        <v>108</v>
      </c>
      <c r="P72" s="343" t="s">
        <v>181</v>
      </c>
      <c r="Q72" s="342" t="s">
        <v>204</v>
      </c>
      <c r="R72" s="342" t="str">
        <f t="shared" si="9"/>
        <v>Dirección de Gestión de Innovación y Tecnología</v>
      </c>
      <c r="S72" s="326" t="s">
        <v>1183</v>
      </c>
      <c r="T72" s="362" t="s">
        <v>182</v>
      </c>
      <c r="U72" s="350">
        <v>100154183</v>
      </c>
      <c r="V72" s="364" t="s">
        <v>205</v>
      </c>
      <c r="W72" s="364" t="s">
        <v>113</v>
      </c>
      <c r="X72" s="365" t="s">
        <v>206</v>
      </c>
      <c r="Y72" s="367" t="s">
        <v>207</v>
      </c>
      <c r="Z72" s="347" t="s">
        <v>77</v>
      </c>
      <c r="AA72" s="336" t="s">
        <v>197</v>
      </c>
      <c r="AB72" s="357">
        <v>45352</v>
      </c>
      <c r="AC72" s="357">
        <v>45379</v>
      </c>
      <c r="AD72" s="357">
        <v>45394</v>
      </c>
      <c r="AE72" s="357">
        <v>45394</v>
      </c>
      <c r="AF72" s="350">
        <f t="shared" si="7"/>
        <v>27</v>
      </c>
      <c r="AG72" s="350">
        <f t="shared" si="7"/>
        <v>15</v>
      </c>
      <c r="AH72" s="350">
        <f t="shared" si="8"/>
        <v>42</v>
      </c>
      <c r="AI72" s="345" t="s">
        <v>187</v>
      </c>
      <c r="AJ72" s="359" t="s">
        <v>214</v>
      </c>
      <c r="AK72" s="350" t="str">
        <f>VLOOKUP(Q72,[5]BD!H$6:K$170,4,0)</f>
        <v>13-10-00-000</v>
      </c>
    </row>
    <row r="73" spans="1:37" s="334" customFormat="1" ht="15" customHeight="1" x14ac:dyDescent="0.25">
      <c r="A73" s="68">
        <v>48</v>
      </c>
      <c r="B73" s="335" t="s">
        <v>215</v>
      </c>
      <c r="C73" s="336" t="s">
        <v>216</v>
      </c>
      <c r="D73" s="337" t="s">
        <v>200</v>
      </c>
      <c r="E73" s="338">
        <v>960</v>
      </c>
      <c r="F73" s="336" t="s">
        <v>152</v>
      </c>
      <c r="G73" s="73" t="s">
        <v>67</v>
      </c>
      <c r="H73" s="339">
        <v>3916193840</v>
      </c>
      <c r="I73" s="339">
        <v>195809692</v>
      </c>
      <c r="J73" s="340" t="s">
        <v>201</v>
      </c>
      <c r="K73" s="336" t="s">
        <v>202</v>
      </c>
      <c r="L73" s="76">
        <f t="shared" si="5"/>
        <v>3720384148</v>
      </c>
      <c r="M73" s="341" t="s">
        <v>217</v>
      </c>
      <c r="N73" s="342" t="s">
        <v>100</v>
      </c>
      <c r="O73" s="345" t="s">
        <v>108</v>
      </c>
      <c r="P73" s="343" t="s">
        <v>181</v>
      </c>
      <c r="Q73" s="342" t="s">
        <v>204</v>
      </c>
      <c r="R73" s="342" t="str">
        <f t="shared" si="9"/>
        <v>Dirección de Gestión de Innovación y Tecnología</v>
      </c>
      <c r="S73" s="326" t="s">
        <v>1183</v>
      </c>
      <c r="T73" s="362" t="s">
        <v>182</v>
      </c>
      <c r="U73" s="350">
        <v>100154183</v>
      </c>
      <c r="V73" s="364" t="s">
        <v>205</v>
      </c>
      <c r="W73" s="364" t="s">
        <v>113</v>
      </c>
      <c r="X73" s="365" t="s">
        <v>206</v>
      </c>
      <c r="Y73" s="342" t="s">
        <v>207</v>
      </c>
      <c r="Z73" s="347" t="s">
        <v>77</v>
      </c>
      <c r="AA73" s="336" t="s">
        <v>83</v>
      </c>
      <c r="AB73" s="357">
        <v>45548</v>
      </c>
      <c r="AC73" s="357">
        <v>45583</v>
      </c>
      <c r="AD73" s="357">
        <v>45619</v>
      </c>
      <c r="AE73" s="357">
        <v>45619</v>
      </c>
      <c r="AF73" s="350">
        <f t="shared" si="7"/>
        <v>35</v>
      </c>
      <c r="AG73" s="350">
        <f t="shared" si="7"/>
        <v>36</v>
      </c>
      <c r="AH73" s="350">
        <f t="shared" si="8"/>
        <v>71</v>
      </c>
      <c r="AI73" s="345" t="s">
        <v>187</v>
      </c>
      <c r="AJ73" s="359" t="s">
        <v>188</v>
      </c>
      <c r="AK73" s="350" t="str">
        <f>VLOOKUP(Q73,[5]BD!H$6:K$170,4,0)</f>
        <v>13-10-00-000</v>
      </c>
    </row>
    <row r="74" spans="1:37" s="334" customFormat="1" ht="15" customHeight="1" x14ac:dyDescent="0.25">
      <c r="A74" s="68">
        <v>49</v>
      </c>
      <c r="B74" s="335" t="s">
        <v>218</v>
      </c>
      <c r="C74" s="336" t="s">
        <v>219</v>
      </c>
      <c r="D74" s="337" t="s">
        <v>200</v>
      </c>
      <c r="E74" s="338">
        <v>330</v>
      </c>
      <c r="F74" s="336" t="s">
        <v>220</v>
      </c>
      <c r="G74" s="73" t="s">
        <v>67</v>
      </c>
      <c r="H74" s="339">
        <v>18660000000</v>
      </c>
      <c r="I74" s="339">
        <v>2332500000</v>
      </c>
      <c r="J74" s="340" t="s">
        <v>201</v>
      </c>
      <c r="K74" s="336" t="s">
        <v>202</v>
      </c>
      <c r="L74" s="76">
        <f t="shared" si="5"/>
        <v>16327500000</v>
      </c>
      <c r="M74" s="341" t="s">
        <v>221</v>
      </c>
      <c r="N74" s="342" t="s">
        <v>100</v>
      </c>
      <c r="O74" s="345" t="s">
        <v>108</v>
      </c>
      <c r="P74" s="343" t="s">
        <v>181</v>
      </c>
      <c r="Q74" s="342" t="s">
        <v>204</v>
      </c>
      <c r="R74" s="342" t="str">
        <f t="shared" si="9"/>
        <v>Dirección de Gestión de Innovación y Tecnología</v>
      </c>
      <c r="S74" s="326" t="s">
        <v>1183</v>
      </c>
      <c r="T74" s="362" t="s">
        <v>182</v>
      </c>
      <c r="U74" s="350">
        <v>100154183</v>
      </c>
      <c r="V74" s="364" t="s">
        <v>205</v>
      </c>
      <c r="W74" s="364" t="s">
        <v>113</v>
      </c>
      <c r="X74" s="365" t="s">
        <v>206</v>
      </c>
      <c r="Y74" s="342" t="s">
        <v>207</v>
      </c>
      <c r="Z74" s="347" t="s">
        <v>77</v>
      </c>
      <c r="AA74" s="336" t="s">
        <v>197</v>
      </c>
      <c r="AB74" s="357">
        <v>45558</v>
      </c>
      <c r="AC74" s="357">
        <v>45589</v>
      </c>
      <c r="AD74" s="357">
        <v>45593</v>
      </c>
      <c r="AE74" s="357">
        <v>45593</v>
      </c>
      <c r="AF74" s="350">
        <f t="shared" si="7"/>
        <v>31</v>
      </c>
      <c r="AG74" s="350">
        <f t="shared" si="7"/>
        <v>4</v>
      </c>
      <c r="AH74" s="350">
        <f t="shared" si="8"/>
        <v>35</v>
      </c>
      <c r="AI74" s="345" t="s">
        <v>187</v>
      </c>
      <c r="AJ74" s="359" t="s">
        <v>188</v>
      </c>
      <c r="AK74" s="350" t="str">
        <f>VLOOKUP(Q74,[5]BD!H$6:K$170,4,0)</f>
        <v>13-10-00-000</v>
      </c>
    </row>
    <row r="75" spans="1:37" s="334" customFormat="1" ht="15" customHeight="1" x14ac:dyDescent="0.25">
      <c r="A75" s="68">
        <v>50</v>
      </c>
      <c r="B75" s="335" t="s">
        <v>222</v>
      </c>
      <c r="C75" s="336" t="s">
        <v>223</v>
      </c>
      <c r="D75" s="337" t="s">
        <v>224</v>
      </c>
      <c r="E75" s="338">
        <v>960</v>
      </c>
      <c r="F75" s="336" t="s">
        <v>152</v>
      </c>
      <c r="G75" s="73" t="s">
        <v>67</v>
      </c>
      <c r="H75" s="339">
        <v>5360623000</v>
      </c>
      <c r="I75" s="339">
        <v>268031150</v>
      </c>
      <c r="J75" s="340" t="s">
        <v>201</v>
      </c>
      <c r="K75" s="336" t="s">
        <v>202</v>
      </c>
      <c r="L75" s="76">
        <f t="shared" si="5"/>
        <v>5092591850</v>
      </c>
      <c r="M75" s="341" t="s">
        <v>225</v>
      </c>
      <c r="N75" s="342" t="s">
        <v>154</v>
      </c>
      <c r="O75" s="345" t="s">
        <v>108</v>
      </c>
      <c r="P75" s="343" t="s">
        <v>181</v>
      </c>
      <c r="Q75" s="342" t="s">
        <v>204</v>
      </c>
      <c r="R75" s="342" t="str">
        <f t="shared" si="9"/>
        <v>Dirección de Gestión de Innovación y Tecnología</v>
      </c>
      <c r="S75" s="326" t="s">
        <v>1183</v>
      </c>
      <c r="T75" s="362" t="s">
        <v>182</v>
      </c>
      <c r="U75" s="350">
        <v>100154183</v>
      </c>
      <c r="V75" s="364" t="s">
        <v>205</v>
      </c>
      <c r="W75" s="364" t="s">
        <v>113</v>
      </c>
      <c r="X75" s="365" t="s">
        <v>206</v>
      </c>
      <c r="Y75" s="367" t="s">
        <v>207</v>
      </c>
      <c r="Z75" s="347" t="s">
        <v>77</v>
      </c>
      <c r="AA75" s="336" t="s">
        <v>81</v>
      </c>
      <c r="AB75" s="357">
        <v>45579</v>
      </c>
      <c r="AC75" s="357">
        <v>45610</v>
      </c>
      <c r="AD75" s="357">
        <v>45644</v>
      </c>
      <c r="AE75" s="357">
        <v>45644</v>
      </c>
      <c r="AF75" s="350">
        <f t="shared" si="7"/>
        <v>31</v>
      </c>
      <c r="AG75" s="350">
        <f t="shared" si="7"/>
        <v>34</v>
      </c>
      <c r="AH75" s="350">
        <f t="shared" si="8"/>
        <v>65</v>
      </c>
      <c r="AI75" s="345" t="s">
        <v>187</v>
      </c>
      <c r="AJ75" s="359" t="s">
        <v>188</v>
      </c>
      <c r="AK75" s="350" t="str">
        <f>VLOOKUP(Q75,[5]BD!H$6:K$170,4,0)</f>
        <v>13-10-00-000</v>
      </c>
    </row>
    <row r="76" spans="1:37" s="334" customFormat="1" ht="15" customHeight="1" x14ac:dyDescent="0.25">
      <c r="A76" s="68">
        <v>51</v>
      </c>
      <c r="B76" s="335" t="s">
        <v>226</v>
      </c>
      <c r="C76" s="336" t="s">
        <v>210</v>
      </c>
      <c r="D76" s="337" t="s">
        <v>224</v>
      </c>
      <c r="E76" s="338">
        <v>960</v>
      </c>
      <c r="F76" s="336" t="s">
        <v>152</v>
      </c>
      <c r="G76" s="73" t="s">
        <v>67</v>
      </c>
      <c r="H76" s="339">
        <v>16700000000</v>
      </c>
      <c r="I76" s="339">
        <v>667000000</v>
      </c>
      <c r="J76" s="340" t="s">
        <v>201</v>
      </c>
      <c r="K76" s="336" t="s">
        <v>202</v>
      </c>
      <c r="L76" s="76">
        <f t="shared" si="5"/>
        <v>16033000000</v>
      </c>
      <c r="M76" s="341" t="s">
        <v>227</v>
      </c>
      <c r="N76" s="342" t="s">
        <v>100</v>
      </c>
      <c r="O76" s="345" t="s">
        <v>108</v>
      </c>
      <c r="P76" s="343" t="s">
        <v>181</v>
      </c>
      <c r="Q76" s="342" t="s">
        <v>204</v>
      </c>
      <c r="R76" s="342" t="str">
        <f t="shared" si="9"/>
        <v>Dirección de Gestión de Innovación y Tecnología</v>
      </c>
      <c r="S76" s="326" t="s">
        <v>1183</v>
      </c>
      <c r="T76" s="362" t="s">
        <v>182</v>
      </c>
      <c r="U76" s="350">
        <v>100154183</v>
      </c>
      <c r="V76" s="364" t="s">
        <v>205</v>
      </c>
      <c r="W76" s="364" t="s">
        <v>113</v>
      </c>
      <c r="X76" s="368" t="s">
        <v>206</v>
      </c>
      <c r="Y76" s="342" t="s">
        <v>207</v>
      </c>
      <c r="Z76" s="347" t="s">
        <v>77</v>
      </c>
      <c r="AA76" s="336" t="s">
        <v>81</v>
      </c>
      <c r="AB76" s="357">
        <v>45544</v>
      </c>
      <c r="AC76" s="357">
        <v>45611</v>
      </c>
      <c r="AD76" s="357">
        <v>45642</v>
      </c>
      <c r="AE76" s="357">
        <v>45642</v>
      </c>
      <c r="AF76" s="350">
        <f t="shared" si="7"/>
        <v>67</v>
      </c>
      <c r="AG76" s="350">
        <f t="shared" si="7"/>
        <v>31</v>
      </c>
      <c r="AH76" s="350">
        <f t="shared" si="8"/>
        <v>98</v>
      </c>
      <c r="AI76" s="342" t="s">
        <v>187</v>
      </c>
      <c r="AJ76" s="359" t="s">
        <v>188</v>
      </c>
      <c r="AK76" s="350" t="str">
        <f>VLOOKUP(Q76,[5]BD!H$6:K$170,4,0)</f>
        <v>13-10-00-000</v>
      </c>
    </row>
    <row r="77" spans="1:37" s="334" customFormat="1" ht="15" customHeight="1" x14ac:dyDescent="0.25">
      <c r="A77" s="68">
        <v>52</v>
      </c>
      <c r="B77" s="335">
        <v>72151207</v>
      </c>
      <c r="C77" s="336" t="s">
        <v>228</v>
      </c>
      <c r="D77" s="337" t="s">
        <v>200</v>
      </c>
      <c r="E77" s="338">
        <v>960</v>
      </c>
      <c r="F77" s="336" t="s">
        <v>152</v>
      </c>
      <c r="G77" s="73" t="s">
        <v>67</v>
      </c>
      <c r="H77" s="339">
        <v>420753400</v>
      </c>
      <c r="I77" s="339">
        <v>21037670</v>
      </c>
      <c r="J77" s="340" t="s">
        <v>201</v>
      </c>
      <c r="K77" s="336" t="s">
        <v>202</v>
      </c>
      <c r="L77" s="76">
        <f t="shared" si="5"/>
        <v>399715730</v>
      </c>
      <c r="M77" s="341" t="s">
        <v>229</v>
      </c>
      <c r="N77" s="342" t="s">
        <v>100</v>
      </c>
      <c r="O77" s="345" t="s">
        <v>108</v>
      </c>
      <c r="P77" s="343" t="s">
        <v>181</v>
      </c>
      <c r="Q77" s="342" t="s">
        <v>204</v>
      </c>
      <c r="R77" s="342" t="str">
        <f t="shared" si="9"/>
        <v>Dirección de Gestión de Innovación y Tecnología</v>
      </c>
      <c r="S77" s="326" t="s">
        <v>1183</v>
      </c>
      <c r="T77" s="362" t="s">
        <v>182</v>
      </c>
      <c r="U77" s="350">
        <v>100154183</v>
      </c>
      <c r="V77" s="364" t="s">
        <v>205</v>
      </c>
      <c r="W77" s="364" t="s">
        <v>113</v>
      </c>
      <c r="X77" s="365" t="s">
        <v>206</v>
      </c>
      <c r="Y77" s="342" t="s">
        <v>207</v>
      </c>
      <c r="Z77" s="347" t="s">
        <v>77</v>
      </c>
      <c r="AA77" s="336" t="s">
        <v>83</v>
      </c>
      <c r="AB77" s="357">
        <v>45548</v>
      </c>
      <c r="AC77" s="357">
        <v>45583</v>
      </c>
      <c r="AD77" s="357">
        <v>45619</v>
      </c>
      <c r="AE77" s="357">
        <v>45619</v>
      </c>
      <c r="AF77" s="350">
        <f t="shared" si="7"/>
        <v>35</v>
      </c>
      <c r="AG77" s="350">
        <f t="shared" si="7"/>
        <v>36</v>
      </c>
      <c r="AH77" s="350">
        <f t="shared" si="8"/>
        <v>71</v>
      </c>
      <c r="AI77" s="350" t="s">
        <v>187</v>
      </c>
      <c r="AJ77" s="341" t="s">
        <v>188</v>
      </c>
      <c r="AK77" s="350" t="str">
        <f>VLOOKUP(Q77,[5]BD!H$6:K$170,4,0)</f>
        <v>13-10-00-000</v>
      </c>
    </row>
    <row r="78" spans="1:37" s="334" customFormat="1" ht="15" customHeight="1" x14ac:dyDescent="0.25">
      <c r="A78" s="68">
        <v>53</v>
      </c>
      <c r="B78" s="335" t="s">
        <v>230</v>
      </c>
      <c r="C78" s="336" t="s">
        <v>231</v>
      </c>
      <c r="D78" s="337" t="s">
        <v>151</v>
      </c>
      <c r="E78" s="338">
        <v>960</v>
      </c>
      <c r="F78" s="336" t="s">
        <v>152</v>
      </c>
      <c r="G78" s="73" t="s">
        <v>67</v>
      </c>
      <c r="H78" s="339">
        <v>796333440</v>
      </c>
      <c r="I78" s="339">
        <v>24885420</v>
      </c>
      <c r="J78" s="340" t="s">
        <v>201</v>
      </c>
      <c r="K78" s="336" t="s">
        <v>202</v>
      </c>
      <c r="L78" s="76">
        <f t="shared" si="5"/>
        <v>771448020</v>
      </c>
      <c r="M78" s="341" t="s">
        <v>232</v>
      </c>
      <c r="N78" s="342" t="s">
        <v>100</v>
      </c>
      <c r="O78" s="345" t="s">
        <v>108</v>
      </c>
      <c r="P78" s="343" t="s">
        <v>181</v>
      </c>
      <c r="Q78" s="342" t="s">
        <v>204</v>
      </c>
      <c r="R78" s="342" t="str">
        <f t="shared" si="9"/>
        <v>Dirección de Gestión de Innovación y Tecnología</v>
      </c>
      <c r="S78" s="326" t="s">
        <v>1183</v>
      </c>
      <c r="T78" s="362" t="s">
        <v>182</v>
      </c>
      <c r="U78" s="350">
        <v>100154183</v>
      </c>
      <c r="V78" s="364" t="s">
        <v>205</v>
      </c>
      <c r="W78" s="364" t="s">
        <v>113</v>
      </c>
      <c r="X78" s="365" t="s">
        <v>206</v>
      </c>
      <c r="Y78" s="342" t="s">
        <v>207</v>
      </c>
      <c r="Z78" s="347" t="s">
        <v>77</v>
      </c>
      <c r="AA78" s="336" t="s">
        <v>78</v>
      </c>
      <c r="AB78" s="357">
        <v>45300</v>
      </c>
      <c r="AC78" s="357">
        <v>45326</v>
      </c>
      <c r="AD78" s="357">
        <v>45362</v>
      </c>
      <c r="AE78" s="357">
        <v>45362</v>
      </c>
      <c r="AF78" s="350">
        <f t="shared" si="7"/>
        <v>26</v>
      </c>
      <c r="AG78" s="350">
        <f t="shared" si="7"/>
        <v>36</v>
      </c>
      <c r="AH78" s="350">
        <f t="shared" si="8"/>
        <v>62</v>
      </c>
      <c r="AI78" s="350" t="s">
        <v>187</v>
      </c>
      <c r="AJ78" s="341" t="s">
        <v>188</v>
      </c>
      <c r="AK78" s="350" t="str">
        <f>VLOOKUP(Q78,[5]BD!H$6:K$170,4,0)</f>
        <v>13-10-00-000</v>
      </c>
    </row>
    <row r="79" spans="1:37" s="334" customFormat="1" ht="15" customHeight="1" x14ac:dyDescent="0.25">
      <c r="A79" s="68">
        <v>54</v>
      </c>
      <c r="B79" s="335" t="s">
        <v>233</v>
      </c>
      <c r="C79" s="336" t="s">
        <v>234</v>
      </c>
      <c r="D79" s="337" t="s">
        <v>235</v>
      </c>
      <c r="E79" s="338">
        <v>77</v>
      </c>
      <c r="F79" s="336" t="s">
        <v>152</v>
      </c>
      <c r="G79" s="73" t="s">
        <v>67</v>
      </c>
      <c r="H79" s="339">
        <v>2395800000</v>
      </c>
      <c r="I79" s="339">
        <v>2395800000</v>
      </c>
      <c r="J79" s="340" t="s">
        <v>68</v>
      </c>
      <c r="K79" s="336" t="s">
        <v>69</v>
      </c>
      <c r="L79" s="76">
        <f t="shared" si="5"/>
        <v>0</v>
      </c>
      <c r="M79" s="341" t="s">
        <v>236</v>
      </c>
      <c r="N79" s="342" t="s">
        <v>100</v>
      </c>
      <c r="O79" s="345" t="s">
        <v>108</v>
      </c>
      <c r="P79" s="343" t="s">
        <v>181</v>
      </c>
      <c r="Q79" s="342" t="s">
        <v>204</v>
      </c>
      <c r="R79" s="342" t="str">
        <f t="shared" si="9"/>
        <v>Dirección de Gestión de Innovación y Tecnología</v>
      </c>
      <c r="S79" s="326" t="s">
        <v>1183</v>
      </c>
      <c r="T79" s="362" t="s">
        <v>182</v>
      </c>
      <c r="U79" s="350">
        <v>100154183</v>
      </c>
      <c r="V79" s="364" t="s">
        <v>205</v>
      </c>
      <c r="W79" s="364" t="s">
        <v>113</v>
      </c>
      <c r="X79" s="368" t="s">
        <v>206</v>
      </c>
      <c r="Y79" s="342" t="s">
        <v>207</v>
      </c>
      <c r="Z79" s="347" t="s">
        <v>77</v>
      </c>
      <c r="AA79" s="336" t="s">
        <v>81</v>
      </c>
      <c r="AB79" s="357">
        <v>45467</v>
      </c>
      <c r="AC79" s="357">
        <v>45515</v>
      </c>
      <c r="AD79" s="357">
        <v>45551</v>
      </c>
      <c r="AE79" s="357">
        <v>45551</v>
      </c>
      <c r="AF79" s="350">
        <f t="shared" si="7"/>
        <v>48</v>
      </c>
      <c r="AG79" s="350">
        <f t="shared" si="7"/>
        <v>36</v>
      </c>
      <c r="AH79" s="350">
        <f t="shared" si="8"/>
        <v>84</v>
      </c>
      <c r="AI79" s="350" t="s">
        <v>187</v>
      </c>
      <c r="AJ79" s="341" t="s">
        <v>237</v>
      </c>
      <c r="AK79" s="350" t="str">
        <f>VLOOKUP(Q79,[5]BD!H$6:K$170,4,0)</f>
        <v>13-10-00-000</v>
      </c>
    </row>
    <row r="80" spans="1:37" s="334" customFormat="1" ht="15" customHeight="1" x14ac:dyDescent="0.25">
      <c r="A80" s="68">
        <v>55</v>
      </c>
      <c r="B80" s="335" t="s">
        <v>238</v>
      </c>
      <c r="C80" s="336" t="s">
        <v>231</v>
      </c>
      <c r="D80" s="337" t="s">
        <v>156</v>
      </c>
      <c r="E80" s="338">
        <v>210</v>
      </c>
      <c r="F80" s="336" t="s">
        <v>152</v>
      </c>
      <c r="G80" s="73" t="s">
        <v>67</v>
      </c>
      <c r="H80" s="339">
        <v>130111464</v>
      </c>
      <c r="I80" s="339">
        <v>130111464</v>
      </c>
      <c r="J80" s="340" t="s">
        <v>68</v>
      </c>
      <c r="K80" s="336" t="s">
        <v>69</v>
      </c>
      <c r="L80" s="76">
        <f t="shared" si="5"/>
        <v>0</v>
      </c>
      <c r="M80" s="341" t="s">
        <v>239</v>
      </c>
      <c r="N80" s="342" t="s">
        <v>100</v>
      </c>
      <c r="O80" s="345" t="s">
        <v>108</v>
      </c>
      <c r="P80" s="343" t="s">
        <v>181</v>
      </c>
      <c r="Q80" s="342" t="s">
        <v>204</v>
      </c>
      <c r="R80" s="342" t="str">
        <f t="shared" si="9"/>
        <v>Dirección de Gestión de Innovación y Tecnología</v>
      </c>
      <c r="S80" s="326" t="s">
        <v>1183</v>
      </c>
      <c r="T80" s="362" t="s">
        <v>182</v>
      </c>
      <c r="U80" s="350">
        <v>100154183</v>
      </c>
      <c r="V80" s="364" t="s">
        <v>205</v>
      </c>
      <c r="W80" s="364" t="s">
        <v>113</v>
      </c>
      <c r="X80" s="365" t="s">
        <v>206</v>
      </c>
      <c r="Y80" s="367" t="s">
        <v>207</v>
      </c>
      <c r="Z80" s="347" t="s">
        <v>77</v>
      </c>
      <c r="AA80" s="336" t="s">
        <v>78</v>
      </c>
      <c r="AB80" s="357">
        <v>45323</v>
      </c>
      <c r="AC80" s="357">
        <v>45352</v>
      </c>
      <c r="AD80" s="357">
        <v>45387</v>
      </c>
      <c r="AE80" s="357">
        <v>45387</v>
      </c>
      <c r="AF80" s="350">
        <f t="shared" si="7"/>
        <v>29</v>
      </c>
      <c r="AG80" s="350">
        <f t="shared" si="7"/>
        <v>35</v>
      </c>
      <c r="AH80" s="350">
        <f t="shared" si="8"/>
        <v>64</v>
      </c>
      <c r="AI80" s="350" t="s">
        <v>187</v>
      </c>
      <c r="AJ80" s="341" t="s">
        <v>188</v>
      </c>
      <c r="AK80" s="350" t="str">
        <f>VLOOKUP(Q80,[5]BD!H$6:K$170,4,0)</f>
        <v>13-10-00-000</v>
      </c>
    </row>
    <row r="81" spans="1:37" s="334" customFormat="1" ht="15" customHeight="1" x14ac:dyDescent="0.25">
      <c r="A81" s="68">
        <v>56</v>
      </c>
      <c r="B81" s="335">
        <v>72101509</v>
      </c>
      <c r="C81" s="336" t="s">
        <v>240</v>
      </c>
      <c r="D81" s="337" t="s">
        <v>241</v>
      </c>
      <c r="E81" s="338">
        <v>235</v>
      </c>
      <c r="F81" s="336" t="s">
        <v>164</v>
      </c>
      <c r="G81" s="73" t="s">
        <v>67</v>
      </c>
      <c r="H81" s="339">
        <v>180000000</v>
      </c>
      <c r="I81" s="339">
        <v>180000000</v>
      </c>
      <c r="J81" s="340" t="s">
        <v>68</v>
      </c>
      <c r="K81" s="336" t="s">
        <v>69</v>
      </c>
      <c r="L81" s="76">
        <f t="shared" si="5"/>
        <v>0</v>
      </c>
      <c r="M81" s="341" t="s">
        <v>242</v>
      </c>
      <c r="N81" s="342" t="s">
        <v>100</v>
      </c>
      <c r="O81" s="345" t="s">
        <v>108</v>
      </c>
      <c r="P81" s="343" t="s">
        <v>181</v>
      </c>
      <c r="Q81" s="342" t="s">
        <v>204</v>
      </c>
      <c r="R81" s="342" t="str">
        <f t="shared" si="9"/>
        <v>Dirección de Gestión de Innovación y Tecnología</v>
      </c>
      <c r="S81" s="326" t="s">
        <v>1183</v>
      </c>
      <c r="T81" s="362" t="s">
        <v>182</v>
      </c>
      <c r="U81" s="350">
        <v>100154183</v>
      </c>
      <c r="V81" s="364" t="s">
        <v>205</v>
      </c>
      <c r="W81" s="364" t="s">
        <v>113</v>
      </c>
      <c r="X81" s="365" t="s">
        <v>206</v>
      </c>
      <c r="Y81" s="367" t="s">
        <v>207</v>
      </c>
      <c r="Z81" s="347" t="s">
        <v>77</v>
      </c>
      <c r="AA81" s="336" t="s">
        <v>81</v>
      </c>
      <c r="AB81" s="357">
        <v>45418</v>
      </c>
      <c r="AC81" s="357">
        <v>45422</v>
      </c>
      <c r="AD81" s="357">
        <v>45440</v>
      </c>
      <c r="AE81" s="357">
        <v>45440</v>
      </c>
      <c r="AF81" s="350">
        <f t="shared" si="7"/>
        <v>4</v>
      </c>
      <c r="AG81" s="350">
        <f t="shared" si="7"/>
        <v>18</v>
      </c>
      <c r="AH81" s="350">
        <f t="shared" si="8"/>
        <v>22</v>
      </c>
      <c r="AI81" s="350" t="s">
        <v>187</v>
      </c>
      <c r="AJ81" s="341" t="s">
        <v>188</v>
      </c>
      <c r="AK81" s="350" t="str">
        <f>VLOOKUP(Q81,[5]BD!H$6:K$170,4,0)</f>
        <v>13-10-00-000</v>
      </c>
    </row>
    <row r="82" spans="1:37" s="334" customFormat="1" ht="15" customHeight="1" x14ac:dyDescent="0.25">
      <c r="A82" s="68">
        <v>57</v>
      </c>
      <c r="B82" s="335">
        <v>43233200</v>
      </c>
      <c r="C82" s="336" t="s">
        <v>243</v>
      </c>
      <c r="D82" s="337" t="s">
        <v>156</v>
      </c>
      <c r="E82" s="338">
        <v>252</v>
      </c>
      <c r="F82" s="336" t="s">
        <v>164</v>
      </c>
      <c r="G82" s="73" t="s">
        <v>67</v>
      </c>
      <c r="H82" s="339">
        <v>32850000</v>
      </c>
      <c r="I82" s="339">
        <v>32850000</v>
      </c>
      <c r="J82" s="340" t="s">
        <v>68</v>
      </c>
      <c r="K82" s="336" t="s">
        <v>69</v>
      </c>
      <c r="L82" s="76">
        <f t="shared" si="5"/>
        <v>0</v>
      </c>
      <c r="M82" s="341" t="s">
        <v>244</v>
      </c>
      <c r="N82" s="342" t="s">
        <v>154</v>
      </c>
      <c r="O82" s="345" t="s">
        <v>108</v>
      </c>
      <c r="P82" s="343" t="s">
        <v>181</v>
      </c>
      <c r="Q82" s="342" t="s">
        <v>204</v>
      </c>
      <c r="R82" s="342" t="str">
        <f t="shared" si="9"/>
        <v>Dirección de Gestión de Innovación y Tecnología</v>
      </c>
      <c r="S82" s="326" t="s">
        <v>1183</v>
      </c>
      <c r="T82" s="362" t="s">
        <v>182</v>
      </c>
      <c r="U82" s="350">
        <v>100154183</v>
      </c>
      <c r="V82" s="364" t="s">
        <v>205</v>
      </c>
      <c r="W82" s="364" t="s">
        <v>113</v>
      </c>
      <c r="X82" s="365" t="s">
        <v>206</v>
      </c>
      <c r="Y82" s="367" t="s">
        <v>207</v>
      </c>
      <c r="Z82" s="347" t="s">
        <v>77</v>
      </c>
      <c r="AA82" s="336" t="s">
        <v>83</v>
      </c>
      <c r="AB82" s="357">
        <v>45342</v>
      </c>
      <c r="AC82" s="357">
        <v>45373</v>
      </c>
      <c r="AD82" s="357">
        <v>45387</v>
      </c>
      <c r="AE82" s="357">
        <v>45387</v>
      </c>
      <c r="AF82" s="350">
        <f t="shared" si="7"/>
        <v>31</v>
      </c>
      <c r="AG82" s="350">
        <f t="shared" si="7"/>
        <v>14</v>
      </c>
      <c r="AH82" s="350">
        <f t="shared" si="8"/>
        <v>45</v>
      </c>
      <c r="AI82" s="350" t="s">
        <v>187</v>
      </c>
      <c r="AJ82" s="341" t="s">
        <v>188</v>
      </c>
      <c r="AK82" s="350" t="str">
        <f>VLOOKUP(Q82,[5]BD!H$6:K$170,4,0)</f>
        <v>13-10-00-000</v>
      </c>
    </row>
    <row r="83" spans="1:37" s="334" customFormat="1" ht="15" customHeight="1" x14ac:dyDescent="0.25">
      <c r="A83" s="68">
        <v>58</v>
      </c>
      <c r="B83" s="335" t="s">
        <v>245</v>
      </c>
      <c r="C83" s="336" t="s">
        <v>246</v>
      </c>
      <c r="D83" s="337" t="s">
        <v>235</v>
      </c>
      <c r="E83" s="338">
        <v>15</v>
      </c>
      <c r="F83" s="336" t="s">
        <v>152</v>
      </c>
      <c r="G83" s="73" t="s">
        <v>67</v>
      </c>
      <c r="H83" s="339">
        <v>800000000</v>
      </c>
      <c r="I83" s="339">
        <v>800000000</v>
      </c>
      <c r="J83" s="340" t="s">
        <v>68</v>
      </c>
      <c r="K83" s="336" t="s">
        <v>69</v>
      </c>
      <c r="L83" s="76">
        <f t="shared" si="5"/>
        <v>0</v>
      </c>
      <c r="M83" s="341" t="s">
        <v>247</v>
      </c>
      <c r="N83" s="342" t="s">
        <v>154</v>
      </c>
      <c r="O83" s="345" t="s">
        <v>108</v>
      </c>
      <c r="P83" s="343" t="s">
        <v>181</v>
      </c>
      <c r="Q83" s="342" t="s">
        <v>204</v>
      </c>
      <c r="R83" s="342" t="str">
        <f t="shared" si="9"/>
        <v>Dirección de Gestión de Innovación y Tecnología</v>
      </c>
      <c r="S83" s="326" t="s">
        <v>1183</v>
      </c>
      <c r="T83" s="362" t="s">
        <v>182</v>
      </c>
      <c r="U83" s="350">
        <v>100154183</v>
      </c>
      <c r="V83" s="364" t="s">
        <v>205</v>
      </c>
      <c r="W83" s="364" t="s">
        <v>113</v>
      </c>
      <c r="X83" s="368" t="s">
        <v>206</v>
      </c>
      <c r="Y83" s="342" t="s">
        <v>207</v>
      </c>
      <c r="Z83" s="347" t="s">
        <v>77</v>
      </c>
      <c r="AA83" s="336" t="s">
        <v>83</v>
      </c>
      <c r="AB83" s="357">
        <v>45488</v>
      </c>
      <c r="AC83" s="357">
        <v>45523</v>
      </c>
      <c r="AD83" s="357">
        <v>45558</v>
      </c>
      <c r="AE83" s="357">
        <v>45558</v>
      </c>
      <c r="AF83" s="350">
        <f t="shared" si="7"/>
        <v>35</v>
      </c>
      <c r="AG83" s="350">
        <f t="shared" si="7"/>
        <v>35</v>
      </c>
      <c r="AH83" s="350">
        <f t="shared" si="8"/>
        <v>70</v>
      </c>
      <c r="AI83" s="350" t="s">
        <v>187</v>
      </c>
      <c r="AJ83" s="341" t="s">
        <v>188</v>
      </c>
      <c r="AK83" s="350" t="str">
        <f>VLOOKUP(Q83,[5]BD!H$6:K$170,4,0)</f>
        <v>13-10-00-000</v>
      </c>
    </row>
    <row r="84" spans="1:37" s="334" customFormat="1" ht="15" customHeight="1" x14ac:dyDescent="0.25">
      <c r="A84" s="68">
        <v>59</v>
      </c>
      <c r="B84" s="352" t="s">
        <v>248</v>
      </c>
      <c r="C84" s="353" t="s">
        <v>249</v>
      </c>
      <c r="D84" s="354" t="s">
        <v>65</v>
      </c>
      <c r="E84" s="355">
        <v>330</v>
      </c>
      <c r="F84" s="353" t="s">
        <v>66</v>
      </c>
      <c r="G84" s="93" t="s">
        <v>67</v>
      </c>
      <c r="H84" s="356">
        <f>81463362+12036638</f>
        <v>93500000</v>
      </c>
      <c r="I84" s="356">
        <f>81463362+12036638</f>
        <v>93500000</v>
      </c>
      <c r="J84" s="340" t="s">
        <v>68</v>
      </c>
      <c r="K84" s="336" t="s">
        <v>69</v>
      </c>
      <c r="L84" s="76">
        <f t="shared" si="5"/>
        <v>0</v>
      </c>
      <c r="M84" s="341" t="s">
        <v>250</v>
      </c>
      <c r="N84" s="342" t="s">
        <v>71</v>
      </c>
      <c r="O84" s="345" t="s">
        <v>108</v>
      </c>
      <c r="P84" s="343" t="s">
        <v>181</v>
      </c>
      <c r="Q84" s="342" t="s">
        <v>251</v>
      </c>
      <c r="R84" s="342" t="str">
        <f t="shared" si="9"/>
        <v>Dirección de Gestión de Innovación y Tecnología</v>
      </c>
      <c r="S84" s="326" t="s">
        <v>1183</v>
      </c>
      <c r="T84" s="362" t="s">
        <v>182</v>
      </c>
      <c r="U84" s="363">
        <v>100154180</v>
      </c>
      <c r="V84" s="364" t="s">
        <v>252</v>
      </c>
      <c r="W84" s="364" t="s">
        <v>113</v>
      </c>
      <c r="X84" s="365" t="s">
        <v>253</v>
      </c>
      <c r="Y84" s="367" t="s">
        <v>254</v>
      </c>
      <c r="Z84" s="347" t="s">
        <v>77</v>
      </c>
      <c r="AA84" s="336" t="s">
        <v>83</v>
      </c>
      <c r="AB84" s="357">
        <v>45281</v>
      </c>
      <c r="AC84" s="357">
        <v>45306</v>
      </c>
      <c r="AD84" s="357">
        <v>45315</v>
      </c>
      <c r="AE84" s="357">
        <v>45315</v>
      </c>
      <c r="AF84" s="350">
        <f t="shared" si="7"/>
        <v>25</v>
      </c>
      <c r="AG84" s="350">
        <f t="shared" si="7"/>
        <v>9</v>
      </c>
      <c r="AH84" s="350">
        <f t="shared" si="8"/>
        <v>34</v>
      </c>
      <c r="AI84" s="342" t="s">
        <v>116</v>
      </c>
      <c r="AJ84" s="341" t="s">
        <v>255</v>
      </c>
      <c r="AK84" s="350" t="str">
        <f>VLOOKUP(Q84,[5]BD!H$6:K$170,4,0)</f>
        <v>13-10-00-000</v>
      </c>
    </row>
    <row r="85" spans="1:37" s="334" customFormat="1" ht="15" customHeight="1" x14ac:dyDescent="0.25">
      <c r="A85" s="68">
        <v>60</v>
      </c>
      <c r="B85" s="352" t="s">
        <v>256</v>
      </c>
      <c r="C85" s="353" t="s">
        <v>79</v>
      </c>
      <c r="D85" s="354" t="s">
        <v>65</v>
      </c>
      <c r="E85" s="355">
        <v>345</v>
      </c>
      <c r="F85" s="353" t="s">
        <v>66</v>
      </c>
      <c r="G85" s="93" t="s">
        <v>67</v>
      </c>
      <c r="H85" s="356">
        <f>109890000+28110000</f>
        <v>138000000</v>
      </c>
      <c r="I85" s="356">
        <f>109890000+28110000</f>
        <v>138000000</v>
      </c>
      <c r="J85" s="340" t="s">
        <v>68</v>
      </c>
      <c r="K85" s="336" t="s">
        <v>69</v>
      </c>
      <c r="L85" s="76">
        <f t="shared" si="5"/>
        <v>0</v>
      </c>
      <c r="M85" s="341" t="s">
        <v>257</v>
      </c>
      <c r="N85" s="342" t="s">
        <v>71</v>
      </c>
      <c r="O85" s="345" t="s">
        <v>108</v>
      </c>
      <c r="P85" s="343" t="s">
        <v>181</v>
      </c>
      <c r="Q85" s="342" t="s">
        <v>251</v>
      </c>
      <c r="R85" s="342" t="str">
        <f t="shared" si="9"/>
        <v>Dirección de Gestión de Innovación y Tecnología</v>
      </c>
      <c r="S85" s="326" t="s">
        <v>1183</v>
      </c>
      <c r="T85" s="362" t="s">
        <v>182</v>
      </c>
      <c r="U85" s="350">
        <v>100154180</v>
      </c>
      <c r="V85" s="364" t="s">
        <v>252</v>
      </c>
      <c r="W85" s="364" t="s">
        <v>113</v>
      </c>
      <c r="X85" s="365" t="s">
        <v>253</v>
      </c>
      <c r="Y85" s="342" t="s">
        <v>254</v>
      </c>
      <c r="Z85" s="347" t="s">
        <v>77</v>
      </c>
      <c r="AA85" s="336" t="s">
        <v>83</v>
      </c>
      <c r="AB85" s="357">
        <v>45296</v>
      </c>
      <c r="AC85" s="357">
        <v>45306</v>
      </c>
      <c r="AD85" s="357">
        <v>45315</v>
      </c>
      <c r="AE85" s="357">
        <v>45315</v>
      </c>
      <c r="AF85" s="350">
        <f t="shared" si="7"/>
        <v>10</v>
      </c>
      <c r="AG85" s="350">
        <f t="shared" si="7"/>
        <v>9</v>
      </c>
      <c r="AH85" s="350">
        <f t="shared" si="8"/>
        <v>19</v>
      </c>
      <c r="AI85" s="342" t="s">
        <v>116</v>
      </c>
      <c r="AJ85" s="341" t="s">
        <v>255</v>
      </c>
      <c r="AK85" s="350" t="str">
        <f>VLOOKUP(Q85,[5]BD!H$6:K$170,4,0)</f>
        <v>13-10-00-000</v>
      </c>
    </row>
    <row r="86" spans="1:37" s="334" customFormat="1" ht="15" customHeight="1" x14ac:dyDescent="0.25">
      <c r="A86" s="68">
        <v>61</v>
      </c>
      <c r="B86" s="352" t="s">
        <v>248</v>
      </c>
      <c r="C86" s="353" t="s">
        <v>249</v>
      </c>
      <c r="D86" s="354" t="s">
        <v>65</v>
      </c>
      <c r="E86" s="355">
        <v>330</v>
      </c>
      <c r="F86" s="353" t="s">
        <v>66</v>
      </c>
      <c r="G86" s="93" t="s">
        <v>67</v>
      </c>
      <c r="H86" s="356">
        <f>81463362+12036638</f>
        <v>93500000</v>
      </c>
      <c r="I86" s="356">
        <f>81463362+12036638</f>
        <v>93500000</v>
      </c>
      <c r="J86" s="340" t="s">
        <v>68</v>
      </c>
      <c r="K86" s="336" t="s">
        <v>69</v>
      </c>
      <c r="L86" s="76">
        <f t="shared" si="5"/>
        <v>0</v>
      </c>
      <c r="M86" s="341" t="s">
        <v>250</v>
      </c>
      <c r="N86" s="342" t="s">
        <v>71</v>
      </c>
      <c r="O86" s="345" t="s">
        <v>108</v>
      </c>
      <c r="P86" s="343" t="s">
        <v>181</v>
      </c>
      <c r="Q86" s="325" t="s">
        <v>251</v>
      </c>
      <c r="R86" s="342" t="str">
        <f t="shared" si="9"/>
        <v>Dirección de Gestión de Innovación y Tecnología</v>
      </c>
      <c r="S86" s="326" t="s">
        <v>1183</v>
      </c>
      <c r="T86" s="344" t="s">
        <v>182</v>
      </c>
      <c r="U86" s="363">
        <v>100154180</v>
      </c>
      <c r="V86" s="345" t="s">
        <v>252</v>
      </c>
      <c r="W86" s="345" t="s">
        <v>113</v>
      </c>
      <c r="X86" s="346" t="s">
        <v>253</v>
      </c>
      <c r="Y86" s="342" t="s">
        <v>254</v>
      </c>
      <c r="Z86" s="347" t="s">
        <v>77</v>
      </c>
      <c r="AA86" s="336" t="s">
        <v>83</v>
      </c>
      <c r="AB86" s="357">
        <v>45281</v>
      </c>
      <c r="AC86" s="357">
        <v>45306</v>
      </c>
      <c r="AD86" s="357">
        <v>45315</v>
      </c>
      <c r="AE86" s="357">
        <v>45315</v>
      </c>
      <c r="AF86" s="350">
        <f t="shared" si="7"/>
        <v>25</v>
      </c>
      <c r="AG86" s="350">
        <f t="shared" si="7"/>
        <v>9</v>
      </c>
      <c r="AH86" s="350">
        <f t="shared" si="8"/>
        <v>34</v>
      </c>
      <c r="AI86" s="342" t="s">
        <v>116</v>
      </c>
      <c r="AJ86" s="341" t="s">
        <v>255</v>
      </c>
      <c r="AK86" s="350" t="str">
        <f>VLOOKUP(Q86,[5]BD!H$6:K$170,4,0)</f>
        <v>13-10-00-000</v>
      </c>
    </row>
    <row r="87" spans="1:37" s="334" customFormat="1" ht="15" customHeight="1" x14ac:dyDescent="0.25">
      <c r="A87" s="68">
        <v>62</v>
      </c>
      <c r="B87" s="352" t="s">
        <v>248</v>
      </c>
      <c r="C87" s="353" t="s">
        <v>249</v>
      </c>
      <c r="D87" s="354" t="s">
        <v>65</v>
      </c>
      <c r="E87" s="355">
        <v>330</v>
      </c>
      <c r="F87" s="353" t="s">
        <v>66</v>
      </c>
      <c r="G87" s="93" t="s">
        <v>67</v>
      </c>
      <c r="H87" s="356">
        <f t="shared" ref="H87:I88" si="10">81463362+12036638</f>
        <v>93500000</v>
      </c>
      <c r="I87" s="356">
        <f t="shared" si="10"/>
        <v>93500000</v>
      </c>
      <c r="J87" s="340" t="s">
        <v>68</v>
      </c>
      <c r="K87" s="336" t="s">
        <v>69</v>
      </c>
      <c r="L87" s="76">
        <f t="shared" si="5"/>
        <v>0</v>
      </c>
      <c r="M87" s="341" t="s">
        <v>250</v>
      </c>
      <c r="N87" s="342" t="s">
        <v>71</v>
      </c>
      <c r="O87" s="345" t="s">
        <v>108</v>
      </c>
      <c r="P87" s="343" t="s">
        <v>181</v>
      </c>
      <c r="Q87" s="325" t="s">
        <v>251</v>
      </c>
      <c r="R87" s="342" t="str">
        <f t="shared" si="9"/>
        <v>Dirección de Gestión de Innovación y Tecnología</v>
      </c>
      <c r="S87" s="326" t="s">
        <v>1183</v>
      </c>
      <c r="T87" s="344" t="s">
        <v>182</v>
      </c>
      <c r="U87" s="363">
        <v>100154180</v>
      </c>
      <c r="V87" s="345" t="s">
        <v>252</v>
      </c>
      <c r="W87" s="345" t="s">
        <v>113</v>
      </c>
      <c r="X87" s="346" t="s">
        <v>253</v>
      </c>
      <c r="Y87" s="342" t="s">
        <v>254</v>
      </c>
      <c r="Z87" s="347" t="s">
        <v>77</v>
      </c>
      <c r="AA87" s="336" t="s">
        <v>83</v>
      </c>
      <c r="AB87" s="357">
        <v>45281</v>
      </c>
      <c r="AC87" s="357">
        <v>45306</v>
      </c>
      <c r="AD87" s="357">
        <v>45315</v>
      </c>
      <c r="AE87" s="357">
        <v>45315</v>
      </c>
      <c r="AF87" s="350">
        <f t="shared" si="7"/>
        <v>25</v>
      </c>
      <c r="AG87" s="350">
        <f t="shared" si="7"/>
        <v>9</v>
      </c>
      <c r="AH87" s="350">
        <f t="shared" si="8"/>
        <v>34</v>
      </c>
      <c r="AI87" s="342" t="s">
        <v>116</v>
      </c>
      <c r="AJ87" s="341" t="s">
        <v>255</v>
      </c>
      <c r="AK87" s="350" t="str">
        <f>VLOOKUP(Q87,[5]BD!H$6:K$170,4,0)</f>
        <v>13-10-00-000</v>
      </c>
    </row>
    <row r="88" spans="1:37" s="334" customFormat="1" ht="15" customHeight="1" x14ac:dyDescent="0.25">
      <c r="A88" s="68">
        <v>63</v>
      </c>
      <c r="B88" s="352" t="s">
        <v>248</v>
      </c>
      <c r="C88" s="353" t="s">
        <v>249</v>
      </c>
      <c r="D88" s="354" t="s">
        <v>65</v>
      </c>
      <c r="E88" s="355">
        <v>330</v>
      </c>
      <c r="F88" s="353" t="s">
        <v>66</v>
      </c>
      <c r="G88" s="93" t="s">
        <v>67</v>
      </c>
      <c r="H88" s="356">
        <f t="shared" si="10"/>
        <v>93500000</v>
      </c>
      <c r="I88" s="356">
        <f t="shared" si="10"/>
        <v>93500000</v>
      </c>
      <c r="J88" s="340" t="s">
        <v>68</v>
      </c>
      <c r="K88" s="336" t="s">
        <v>69</v>
      </c>
      <c r="L88" s="76">
        <f t="shared" si="5"/>
        <v>0</v>
      </c>
      <c r="M88" s="341" t="s">
        <v>258</v>
      </c>
      <c r="N88" s="342" t="s">
        <v>71</v>
      </c>
      <c r="O88" s="345" t="s">
        <v>108</v>
      </c>
      <c r="P88" s="343" t="s">
        <v>181</v>
      </c>
      <c r="Q88" s="325" t="s">
        <v>251</v>
      </c>
      <c r="R88" s="342" t="str">
        <f t="shared" si="9"/>
        <v>Dirección de Gestión de Innovación y Tecnología</v>
      </c>
      <c r="S88" s="326" t="s">
        <v>1183</v>
      </c>
      <c r="T88" s="344" t="s">
        <v>182</v>
      </c>
      <c r="U88" s="363">
        <v>100154180</v>
      </c>
      <c r="V88" s="345" t="s">
        <v>252</v>
      </c>
      <c r="W88" s="345" t="s">
        <v>113</v>
      </c>
      <c r="X88" s="346" t="s">
        <v>253</v>
      </c>
      <c r="Y88" s="342" t="s">
        <v>254</v>
      </c>
      <c r="Z88" s="347" t="s">
        <v>77</v>
      </c>
      <c r="AA88" s="336" t="s">
        <v>83</v>
      </c>
      <c r="AB88" s="357">
        <v>45281</v>
      </c>
      <c r="AC88" s="357">
        <v>45306</v>
      </c>
      <c r="AD88" s="357">
        <v>45315</v>
      </c>
      <c r="AE88" s="357">
        <v>45315</v>
      </c>
      <c r="AF88" s="350">
        <f t="shared" si="7"/>
        <v>25</v>
      </c>
      <c r="AG88" s="350">
        <f t="shared" si="7"/>
        <v>9</v>
      </c>
      <c r="AH88" s="350">
        <f t="shared" si="8"/>
        <v>34</v>
      </c>
      <c r="AI88" s="342" t="s">
        <v>116</v>
      </c>
      <c r="AJ88" s="341" t="s">
        <v>255</v>
      </c>
      <c r="AK88" s="350" t="str">
        <f>VLOOKUP(Q88,[5]BD!H$6:K$170,4,0)</f>
        <v>13-10-00-000</v>
      </c>
    </row>
    <row r="89" spans="1:37" s="334" customFormat="1" ht="15" customHeight="1" x14ac:dyDescent="0.25">
      <c r="A89" s="68">
        <v>64</v>
      </c>
      <c r="B89" s="335" t="s">
        <v>259</v>
      </c>
      <c r="C89" s="336" t="s">
        <v>260</v>
      </c>
      <c r="D89" s="337" t="s">
        <v>156</v>
      </c>
      <c r="E89" s="338">
        <v>30</v>
      </c>
      <c r="F89" s="336" t="s">
        <v>66</v>
      </c>
      <c r="G89" s="73" t="s">
        <v>67</v>
      </c>
      <c r="H89" s="339">
        <v>96312122</v>
      </c>
      <c r="I89" s="339">
        <v>96312122</v>
      </c>
      <c r="J89" s="340" t="s">
        <v>68</v>
      </c>
      <c r="K89" s="336" t="s">
        <v>69</v>
      </c>
      <c r="L89" s="76">
        <f t="shared" si="5"/>
        <v>0</v>
      </c>
      <c r="M89" s="341" t="s">
        <v>261</v>
      </c>
      <c r="N89" s="342" t="s">
        <v>154</v>
      </c>
      <c r="O89" s="345" t="s">
        <v>108</v>
      </c>
      <c r="P89" s="343" t="s">
        <v>181</v>
      </c>
      <c r="Q89" s="342" t="s">
        <v>262</v>
      </c>
      <c r="R89" s="342" t="str">
        <f t="shared" si="9"/>
        <v>Dirección de Gestión de Innovación y Tecnología</v>
      </c>
      <c r="S89" s="326" t="s">
        <v>1183</v>
      </c>
      <c r="T89" s="362" t="s">
        <v>182</v>
      </c>
      <c r="U89" s="350">
        <v>100154182</v>
      </c>
      <c r="V89" s="364" t="s">
        <v>263</v>
      </c>
      <c r="W89" s="364" t="s">
        <v>113</v>
      </c>
      <c r="X89" s="365" t="s">
        <v>264</v>
      </c>
      <c r="Y89" s="342" t="s">
        <v>186</v>
      </c>
      <c r="Z89" s="347" t="s">
        <v>77</v>
      </c>
      <c r="AA89" s="336" t="s">
        <v>83</v>
      </c>
      <c r="AB89" s="357">
        <v>45352</v>
      </c>
      <c r="AC89" s="357">
        <v>45373</v>
      </c>
      <c r="AD89" s="357">
        <v>45378</v>
      </c>
      <c r="AE89" s="357">
        <v>45378</v>
      </c>
      <c r="AF89" s="350">
        <f t="shared" si="7"/>
        <v>21</v>
      </c>
      <c r="AG89" s="350">
        <f t="shared" si="7"/>
        <v>5</v>
      </c>
      <c r="AH89" s="350">
        <f t="shared" si="8"/>
        <v>26</v>
      </c>
      <c r="AI89" s="350" t="s">
        <v>187</v>
      </c>
      <c r="AJ89" s="341" t="s">
        <v>188</v>
      </c>
      <c r="AK89" s="350" t="str">
        <f>VLOOKUP(Q89,[5]BD!H$6:K$170,4,0)</f>
        <v>13-10-00-000</v>
      </c>
    </row>
    <row r="90" spans="1:37" s="334" customFormat="1" ht="15" customHeight="1" x14ac:dyDescent="0.25">
      <c r="A90" s="68">
        <v>66</v>
      </c>
      <c r="B90" s="335" t="s">
        <v>273</v>
      </c>
      <c r="C90" s="336" t="s">
        <v>274</v>
      </c>
      <c r="D90" s="337" t="s">
        <v>98</v>
      </c>
      <c r="E90" s="338">
        <v>5</v>
      </c>
      <c r="F90" s="336" t="s">
        <v>164</v>
      </c>
      <c r="G90" s="73" t="s">
        <v>67</v>
      </c>
      <c r="H90" s="339">
        <v>2000000</v>
      </c>
      <c r="I90" s="339">
        <v>2000000</v>
      </c>
      <c r="J90" s="340" t="s">
        <v>68</v>
      </c>
      <c r="K90" s="336" t="s">
        <v>69</v>
      </c>
      <c r="L90" s="76">
        <f t="shared" si="5"/>
        <v>0</v>
      </c>
      <c r="M90" s="341" t="s">
        <v>275</v>
      </c>
      <c r="N90" s="342" t="s">
        <v>100</v>
      </c>
      <c r="O90" s="345" t="s">
        <v>108</v>
      </c>
      <c r="P90" s="343" t="s">
        <v>181</v>
      </c>
      <c r="Q90" s="342" t="s">
        <v>269</v>
      </c>
      <c r="R90" s="342" t="str">
        <f t="shared" si="9"/>
        <v>Dirección de Gestión de Innovación y Tecnología</v>
      </c>
      <c r="S90" s="326" t="s">
        <v>1183</v>
      </c>
      <c r="T90" s="362" t="s">
        <v>182</v>
      </c>
      <c r="U90" s="350">
        <v>100154181</v>
      </c>
      <c r="V90" s="364" t="s">
        <v>270</v>
      </c>
      <c r="W90" s="364" t="s">
        <v>113</v>
      </c>
      <c r="X90" s="365" t="s">
        <v>271</v>
      </c>
      <c r="Y90" s="367" t="s">
        <v>272</v>
      </c>
      <c r="Z90" s="347" t="s">
        <v>77</v>
      </c>
      <c r="AA90" s="336" t="s">
        <v>197</v>
      </c>
      <c r="AB90" s="357">
        <v>45464</v>
      </c>
      <c r="AC90" s="357">
        <v>45499</v>
      </c>
      <c r="AD90" s="357">
        <v>45513</v>
      </c>
      <c r="AE90" s="357">
        <v>45513</v>
      </c>
      <c r="AF90" s="350">
        <f t="shared" si="7"/>
        <v>35</v>
      </c>
      <c r="AG90" s="350">
        <f t="shared" si="7"/>
        <v>14</v>
      </c>
      <c r="AH90" s="350">
        <f t="shared" si="8"/>
        <v>49</v>
      </c>
      <c r="AI90" s="350" t="s">
        <v>187</v>
      </c>
      <c r="AJ90" s="341" t="s">
        <v>188</v>
      </c>
      <c r="AK90" s="350" t="str">
        <f>VLOOKUP(Q90,[5]BD!H$6:K$170,4,0)</f>
        <v>13-10-00-000</v>
      </c>
    </row>
    <row r="91" spans="1:37" s="334" customFormat="1" ht="15" customHeight="1" x14ac:dyDescent="0.25">
      <c r="A91" s="68">
        <v>69</v>
      </c>
      <c r="B91" s="335">
        <v>43232402</v>
      </c>
      <c r="C91" s="336" t="s">
        <v>281</v>
      </c>
      <c r="D91" s="337" t="s">
        <v>98</v>
      </c>
      <c r="E91" s="338">
        <v>8</v>
      </c>
      <c r="F91" s="336" t="s">
        <v>220</v>
      </c>
      <c r="G91" s="73" t="s">
        <v>67</v>
      </c>
      <c r="H91" s="339">
        <v>250000000</v>
      </c>
      <c r="I91" s="339">
        <v>250000000</v>
      </c>
      <c r="J91" s="340" t="s">
        <v>68</v>
      </c>
      <c r="K91" s="336" t="s">
        <v>69</v>
      </c>
      <c r="L91" s="76">
        <f t="shared" si="5"/>
        <v>0</v>
      </c>
      <c r="M91" s="341" t="s">
        <v>282</v>
      </c>
      <c r="N91" s="342" t="s">
        <v>154</v>
      </c>
      <c r="O91" s="345" t="s">
        <v>108</v>
      </c>
      <c r="P91" s="343" t="s">
        <v>181</v>
      </c>
      <c r="Q91" s="342" t="s">
        <v>269</v>
      </c>
      <c r="R91" s="342" t="str">
        <f t="shared" si="9"/>
        <v>Dirección de Gestión de Innovación y Tecnología</v>
      </c>
      <c r="S91" s="326" t="s">
        <v>1183</v>
      </c>
      <c r="T91" s="362" t="s">
        <v>182</v>
      </c>
      <c r="U91" s="350">
        <v>100154181</v>
      </c>
      <c r="V91" s="364" t="s">
        <v>270</v>
      </c>
      <c r="W91" s="364" t="s">
        <v>113</v>
      </c>
      <c r="X91" s="365" t="s">
        <v>271</v>
      </c>
      <c r="Y91" s="342" t="s">
        <v>272</v>
      </c>
      <c r="Z91" s="347" t="s">
        <v>77</v>
      </c>
      <c r="AA91" s="336" t="s">
        <v>283</v>
      </c>
      <c r="AB91" s="357">
        <v>45471</v>
      </c>
      <c r="AC91" s="357">
        <v>45485</v>
      </c>
      <c r="AD91" s="357">
        <v>45499</v>
      </c>
      <c r="AE91" s="357">
        <v>45499</v>
      </c>
      <c r="AF91" s="350">
        <f t="shared" si="7"/>
        <v>14</v>
      </c>
      <c r="AG91" s="350">
        <f t="shared" si="7"/>
        <v>14</v>
      </c>
      <c r="AH91" s="350">
        <f t="shared" si="8"/>
        <v>28</v>
      </c>
      <c r="AI91" s="350" t="s">
        <v>187</v>
      </c>
      <c r="AJ91" s="341" t="s">
        <v>188</v>
      </c>
      <c r="AK91" s="350" t="str">
        <f>VLOOKUP(Q91,[5]BD!H$6:K$170,4,0)</f>
        <v>13-10-00-000</v>
      </c>
    </row>
    <row r="92" spans="1:37" s="334" customFormat="1" ht="15" customHeight="1" x14ac:dyDescent="0.25">
      <c r="A92" s="68">
        <v>70</v>
      </c>
      <c r="B92" s="335" t="s">
        <v>284</v>
      </c>
      <c r="C92" s="336" t="s">
        <v>285</v>
      </c>
      <c r="D92" s="337" t="s">
        <v>200</v>
      </c>
      <c r="E92" s="338">
        <v>30</v>
      </c>
      <c r="F92" s="336" t="s">
        <v>164</v>
      </c>
      <c r="G92" s="73" t="s">
        <v>67</v>
      </c>
      <c r="H92" s="339">
        <v>60000000</v>
      </c>
      <c r="I92" s="339">
        <v>60000000</v>
      </c>
      <c r="J92" s="340" t="s">
        <v>68</v>
      </c>
      <c r="K92" s="336" t="s">
        <v>69</v>
      </c>
      <c r="L92" s="76">
        <f t="shared" si="5"/>
        <v>0</v>
      </c>
      <c r="M92" s="341" t="s">
        <v>286</v>
      </c>
      <c r="N92" s="342" t="s">
        <v>154</v>
      </c>
      <c r="O92" s="345" t="s">
        <v>108</v>
      </c>
      <c r="P92" s="343" t="s">
        <v>181</v>
      </c>
      <c r="Q92" s="342" t="s">
        <v>269</v>
      </c>
      <c r="R92" s="342" t="str">
        <f t="shared" si="9"/>
        <v>Dirección de Gestión de Innovación y Tecnología</v>
      </c>
      <c r="S92" s="326" t="s">
        <v>1183</v>
      </c>
      <c r="T92" s="362" t="s">
        <v>182</v>
      </c>
      <c r="U92" s="350">
        <v>100154181</v>
      </c>
      <c r="V92" s="364" t="s">
        <v>270</v>
      </c>
      <c r="W92" s="364" t="s">
        <v>113</v>
      </c>
      <c r="X92" s="365" t="s">
        <v>271</v>
      </c>
      <c r="Y92" s="367" t="s">
        <v>272</v>
      </c>
      <c r="Z92" s="347" t="s">
        <v>77</v>
      </c>
      <c r="AA92" s="336" t="s">
        <v>78</v>
      </c>
      <c r="AB92" s="357">
        <v>45539</v>
      </c>
      <c r="AC92" s="357">
        <v>45567</v>
      </c>
      <c r="AD92" s="357">
        <v>45582</v>
      </c>
      <c r="AE92" s="357">
        <v>45582</v>
      </c>
      <c r="AF92" s="350">
        <f t="shared" si="7"/>
        <v>28</v>
      </c>
      <c r="AG92" s="350">
        <f t="shared" si="7"/>
        <v>15</v>
      </c>
      <c r="AH92" s="350">
        <f t="shared" si="8"/>
        <v>43</v>
      </c>
      <c r="AI92" s="350" t="s">
        <v>187</v>
      </c>
      <c r="AJ92" s="341" t="s">
        <v>237</v>
      </c>
      <c r="AK92" s="350" t="str">
        <f>VLOOKUP(Q92,[5]BD!H$6:K$170,4,0)</f>
        <v>13-10-00-000</v>
      </c>
    </row>
    <row r="93" spans="1:37" s="334" customFormat="1" ht="15" customHeight="1" x14ac:dyDescent="0.25">
      <c r="A93" s="68">
        <v>71</v>
      </c>
      <c r="B93" s="335" t="s">
        <v>287</v>
      </c>
      <c r="C93" s="336" t="s">
        <v>288</v>
      </c>
      <c r="D93" s="337" t="s">
        <v>156</v>
      </c>
      <c r="E93" s="338">
        <v>5</v>
      </c>
      <c r="F93" s="336" t="s">
        <v>164</v>
      </c>
      <c r="G93" s="73" t="s">
        <v>67</v>
      </c>
      <c r="H93" s="339">
        <v>120000000</v>
      </c>
      <c r="I93" s="339">
        <v>120000000</v>
      </c>
      <c r="J93" s="340" t="s">
        <v>68</v>
      </c>
      <c r="K93" s="336" t="s">
        <v>69</v>
      </c>
      <c r="L93" s="76">
        <f t="shared" si="5"/>
        <v>0</v>
      </c>
      <c r="M93" s="341" t="s">
        <v>289</v>
      </c>
      <c r="N93" s="342" t="s">
        <v>154</v>
      </c>
      <c r="O93" s="345" t="s">
        <v>108</v>
      </c>
      <c r="P93" s="343" t="s">
        <v>181</v>
      </c>
      <c r="Q93" s="342" t="s">
        <v>269</v>
      </c>
      <c r="R93" s="342" t="str">
        <f t="shared" si="9"/>
        <v>Dirección de Gestión de Innovación y Tecnología</v>
      </c>
      <c r="S93" s="326" t="s">
        <v>1183</v>
      </c>
      <c r="T93" s="362" t="s">
        <v>182</v>
      </c>
      <c r="U93" s="350">
        <v>100154181</v>
      </c>
      <c r="V93" s="364" t="s">
        <v>270</v>
      </c>
      <c r="W93" s="364" t="s">
        <v>113</v>
      </c>
      <c r="X93" s="365" t="s">
        <v>271</v>
      </c>
      <c r="Y93" s="342" t="s">
        <v>272</v>
      </c>
      <c r="Z93" s="347" t="s">
        <v>77</v>
      </c>
      <c r="AA93" s="336" t="s">
        <v>83</v>
      </c>
      <c r="AB93" s="357">
        <v>45338</v>
      </c>
      <c r="AC93" s="357">
        <v>45366</v>
      </c>
      <c r="AD93" s="357">
        <v>45378</v>
      </c>
      <c r="AE93" s="357">
        <v>45378</v>
      </c>
      <c r="AF93" s="350">
        <f t="shared" si="7"/>
        <v>28</v>
      </c>
      <c r="AG93" s="350">
        <f t="shared" si="7"/>
        <v>12</v>
      </c>
      <c r="AH93" s="350">
        <f t="shared" si="8"/>
        <v>40</v>
      </c>
      <c r="AI93" s="350" t="s">
        <v>187</v>
      </c>
      <c r="AJ93" s="341" t="s">
        <v>188</v>
      </c>
      <c r="AK93" s="350" t="str">
        <f>VLOOKUP(Q93,[5]BD!H$6:K$170,4,0)</f>
        <v>13-10-00-000</v>
      </c>
    </row>
    <row r="94" spans="1:37" s="334" customFormat="1" ht="15" customHeight="1" x14ac:dyDescent="0.25">
      <c r="A94" s="68">
        <v>72</v>
      </c>
      <c r="B94" s="335" t="s">
        <v>290</v>
      </c>
      <c r="C94" s="336" t="s">
        <v>243</v>
      </c>
      <c r="D94" s="337" t="s">
        <v>200</v>
      </c>
      <c r="E94" s="338">
        <v>30</v>
      </c>
      <c r="F94" s="336" t="s">
        <v>220</v>
      </c>
      <c r="G94" s="73" t="s">
        <v>67</v>
      </c>
      <c r="H94" s="339">
        <v>251850000</v>
      </c>
      <c r="I94" s="339">
        <v>251850000</v>
      </c>
      <c r="J94" s="340" t="s">
        <v>68</v>
      </c>
      <c r="K94" s="336" t="s">
        <v>69</v>
      </c>
      <c r="L94" s="76">
        <f t="shared" si="5"/>
        <v>0</v>
      </c>
      <c r="M94" s="341" t="s">
        <v>291</v>
      </c>
      <c r="N94" s="342" t="s">
        <v>154</v>
      </c>
      <c r="O94" s="345" t="s">
        <v>108</v>
      </c>
      <c r="P94" s="343" t="s">
        <v>181</v>
      </c>
      <c r="Q94" s="367" t="s">
        <v>269</v>
      </c>
      <c r="R94" s="342" t="str">
        <f t="shared" si="9"/>
        <v>Dirección de Gestión de Innovación y Tecnología</v>
      </c>
      <c r="S94" s="326" t="s">
        <v>1183</v>
      </c>
      <c r="T94" s="362" t="s">
        <v>182</v>
      </c>
      <c r="U94" s="350">
        <v>100154181</v>
      </c>
      <c r="V94" s="364" t="s">
        <v>270</v>
      </c>
      <c r="W94" s="364" t="s">
        <v>113</v>
      </c>
      <c r="X94" s="365" t="s">
        <v>271</v>
      </c>
      <c r="Y94" s="342" t="s">
        <v>272</v>
      </c>
      <c r="Z94" s="347" t="s">
        <v>77</v>
      </c>
      <c r="AA94" s="336" t="s">
        <v>197</v>
      </c>
      <c r="AB94" s="357">
        <v>45565</v>
      </c>
      <c r="AC94" s="357">
        <v>45586</v>
      </c>
      <c r="AD94" s="357">
        <v>45601</v>
      </c>
      <c r="AE94" s="357">
        <v>45601</v>
      </c>
      <c r="AF94" s="350">
        <f t="shared" si="7"/>
        <v>21</v>
      </c>
      <c r="AG94" s="350">
        <f t="shared" si="7"/>
        <v>15</v>
      </c>
      <c r="AH94" s="350">
        <f t="shared" si="8"/>
        <v>36</v>
      </c>
      <c r="AI94" s="350" t="s">
        <v>187</v>
      </c>
      <c r="AJ94" s="341" t="s">
        <v>188</v>
      </c>
      <c r="AK94" s="350" t="str">
        <f>VLOOKUP(Q94,[5]BD!H$6:K$170,4,0)</f>
        <v>13-10-00-000</v>
      </c>
    </row>
    <row r="95" spans="1:37" s="334" customFormat="1" ht="15" customHeight="1" x14ac:dyDescent="0.25">
      <c r="A95" s="68">
        <v>73</v>
      </c>
      <c r="B95" s="335" t="s">
        <v>292</v>
      </c>
      <c r="C95" s="336" t="s">
        <v>293</v>
      </c>
      <c r="D95" s="337" t="s">
        <v>65</v>
      </c>
      <c r="E95" s="338">
        <v>340</v>
      </c>
      <c r="F95" s="336" t="s">
        <v>66</v>
      </c>
      <c r="G95" s="73" t="s">
        <v>67</v>
      </c>
      <c r="H95" s="339">
        <v>866656152</v>
      </c>
      <c r="I95" s="339">
        <v>866656152</v>
      </c>
      <c r="J95" s="340" t="s">
        <v>68</v>
      </c>
      <c r="K95" s="336" t="s">
        <v>69</v>
      </c>
      <c r="L95" s="76">
        <f t="shared" si="5"/>
        <v>0</v>
      </c>
      <c r="M95" s="341" t="s">
        <v>294</v>
      </c>
      <c r="N95" s="342" t="s">
        <v>100</v>
      </c>
      <c r="O95" s="345" t="s">
        <v>108</v>
      </c>
      <c r="P95" s="343" t="s">
        <v>181</v>
      </c>
      <c r="Q95" s="342" t="s">
        <v>269</v>
      </c>
      <c r="R95" s="342" t="str">
        <f t="shared" si="9"/>
        <v>Dirección de Gestión de Innovación y Tecnología</v>
      </c>
      <c r="S95" s="326" t="s">
        <v>1183</v>
      </c>
      <c r="T95" s="362" t="s">
        <v>182</v>
      </c>
      <c r="U95" s="350">
        <v>100154181</v>
      </c>
      <c r="V95" s="364" t="s">
        <v>270</v>
      </c>
      <c r="W95" s="364" t="s">
        <v>113</v>
      </c>
      <c r="X95" s="365" t="s">
        <v>271</v>
      </c>
      <c r="Y95" s="342" t="s">
        <v>272</v>
      </c>
      <c r="Z95" s="347" t="s">
        <v>77</v>
      </c>
      <c r="AA95" s="336" t="s">
        <v>197</v>
      </c>
      <c r="AB95" s="357">
        <v>45293</v>
      </c>
      <c r="AC95" s="357">
        <v>45314</v>
      </c>
      <c r="AD95" s="357">
        <v>45321</v>
      </c>
      <c r="AE95" s="357">
        <v>45321</v>
      </c>
      <c r="AF95" s="350">
        <f t="shared" si="7"/>
        <v>21</v>
      </c>
      <c r="AG95" s="350">
        <f t="shared" si="7"/>
        <v>7</v>
      </c>
      <c r="AH95" s="350">
        <f t="shared" si="8"/>
        <v>28</v>
      </c>
      <c r="AI95" s="350" t="s">
        <v>187</v>
      </c>
      <c r="AJ95" s="341" t="s">
        <v>188</v>
      </c>
      <c r="AK95" s="350" t="str">
        <f>VLOOKUP(Q95,[5]BD!H$6:K$170,4,0)</f>
        <v>13-10-00-000</v>
      </c>
    </row>
    <row r="96" spans="1:37" s="334" customFormat="1" ht="15" customHeight="1" x14ac:dyDescent="0.25">
      <c r="A96" s="68">
        <v>74</v>
      </c>
      <c r="B96" s="335" t="s">
        <v>295</v>
      </c>
      <c r="C96" s="336" t="s">
        <v>296</v>
      </c>
      <c r="D96" s="337" t="s">
        <v>65</v>
      </c>
      <c r="E96" s="338">
        <v>315</v>
      </c>
      <c r="F96" s="336" t="s">
        <v>66</v>
      </c>
      <c r="G96" s="73" t="s">
        <v>67</v>
      </c>
      <c r="H96" s="339">
        <v>147495628</v>
      </c>
      <c r="I96" s="339">
        <v>147495628</v>
      </c>
      <c r="J96" s="340" t="s">
        <v>68</v>
      </c>
      <c r="K96" s="336" t="s">
        <v>69</v>
      </c>
      <c r="L96" s="76">
        <f t="shared" si="5"/>
        <v>0</v>
      </c>
      <c r="M96" s="341" t="s">
        <v>297</v>
      </c>
      <c r="N96" s="342" t="s">
        <v>71</v>
      </c>
      <c r="O96" s="345" t="s">
        <v>108</v>
      </c>
      <c r="P96" s="343" t="s">
        <v>181</v>
      </c>
      <c r="Q96" s="342" t="s">
        <v>269</v>
      </c>
      <c r="R96" s="342" t="str">
        <f t="shared" si="9"/>
        <v>Dirección de Gestión de Innovación y Tecnología</v>
      </c>
      <c r="S96" s="326" t="s">
        <v>1183</v>
      </c>
      <c r="T96" s="362" t="s">
        <v>182</v>
      </c>
      <c r="U96" s="350">
        <v>100154181</v>
      </c>
      <c r="V96" s="364" t="s">
        <v>270</v>
      </c>
      <c r="W96" s="364" t="s">
        <v>113</v>
      </c>
      <c r="X96" s="365" t="s">
        <v>271</v>
      </c>
      <c r="Y96" s="342" t="s">
        <v>272</v>
      </c>
      <c r="Z96" s="347" t="s">
        <v>77</v>
      </c>
      <c r="AA96" s="336" t="s">
        <v>83</v>
      </c>
      <c r="AB96" s="357">
        <v>45281</v>
      </c>
      <c r="AC96" s="357">
        <v>45306</v>
      </c>
      <c r="AD96" s="357">
        <v>45315</v>
      </c>
      <c r="AE96" s="357">
        <v>45315</v>
      </c>
      <c r="AF96" s="350">
        <f t="shared" ref="AF96:AG127" si="11">+AC96-AB96</f>
        <v>25</v>
      </c>
      <c r="AG96" s="350">
        <f t="shared" si="11"/>
        <v>9</v>
      </c>
      <c r="AH96" s="350">
        <f t="shared" si="8"/>
        <v>34</v>
      </c>
      <c r="AI96" s="342" t="s">
        <v>116</v>
      </c>
      <c r="AJ96" s="341" t="s">
        <v>255</v>
      </c>
      <c r="AK96" s="350" t="str">
        <f>VLOOKUP(Q96,[5]BD!H$6:K$170,4,0)</f>
        <v>13-10-00-000</v>
      </c>
    </row>
    <row r="97" spans="1:37" s="334" customFormat="1" ht="15" customHeight="1" x14ac:dyDescent="0.25">
      <c r="A97" s="68">
        <v>75</v>
      </c>
      <c r="B97" s="335" t="s">
        <v>295</v>
      </c>
      <c r="C97" s="336" t="s">
        <v>296</v>
      </c>
      <c r="D97" s="337" t="s">
        <v>65</v>
      </c>
      <c r="E97" s="338">
        <v>315</v>
      </c>
      <c r="F97" s="336" t="s">
        <v>66</v>
      </c>
      <c r="G97" s="73" t="s">
        <v>67</v>
      </c>
      <c r="H97" s="339">
        <v>147495628</v>
      </c>
      <c r="I97" s="339">
        <v>147495628</v>
      </c>
      <c r="J97" s="340" t="s">
        <v>68</v>
      </c>
      <c r="K97" s="336" t="s">
        <v>69</v>
      </c>
      <c r="L97" s="76">
        <f t="shared" ref="L97:L160" si="12">+H97-I97</f>
        <v>0</v>
      </c>
      <c r="M97" s="341" t="s">
        <v>297</v>
      </c>
      <c r="N97" s="342" t="s">
        <v>71</v>
      </c>
      <c r="O97" s="345" t="s">
        <v>108</v>
      </c>
      <c r="P97" s="343" t="s">
        <v>181</v>
      </c>
      <c r="Q97" s="342" t="s">
        <v>269</v>
      </c>
      <c r="R97" s="342" t="str">
        <f t="shared" si="9"/>
        <v>Dirección de Gestión de Innovación y Tecnología</v>
      </c>
      <c r="S97" s="326" t="s">
        <v>1183</v>
      </c>
      <c r="T97" s="362" t="s">
        <v>182</v>
      </c>
      <c r="U97" s="350">
        <v>100154181</v>
      </c>
      <c r="V97" s="364" t="s">
        <v>270</v>
      </c>
      <c r="W97" s="364" t="s">
        <v>113</v>
      </c>
      <c r="X97" s="365" t="s">
        <v>271</v>
      </c>
      <c r="Y97" s="342" t="s">
        <v>272</v>
      </c>
      <c r="Z97" s="347" t="s">
        <v>77</v>
      </c>
      <c r="AA97" s="336" t="s">
        <v>83</v>
      </c>
      <c r="AB97" s="357">
        <v>45281</v>
      </c>
      <c r="AC97" s="357">
        <v>45306</v>
      </c>
      <c r="AD97" s="357">
        <v>45315</v>
      </c>
      <c r="AE97" s="357">
        <v>45315</v>
      </c>
      <c r="AF97" s="350">
        <f t="shared" si="11"/>
        <v>25</v>
      </c>
      <c r="AG97" s="350">
        <f t="shared" si="11"/>
        <v>9</v>
      </c>
      <c r="AH97" s="350">
        <f t="shared" si="8"/>
        <v>34</v>
      </c>
      <c r="AI97" s="342" t="s">
        <v>116</v>
      </c>
      <c r="AJ97" s="341" t="s">
        <v>255</v>
      </c>
      <c r="AK97" s="350" t="str">
        <f>VLOOKUP(Q97,[5]BD!H$6:K$170,4,0)</f>
        <v>13-10-00-000</v>
      </c>
    </row>
    <row r="98" spans="1:37" s="334" customFormat="1" ht="15" customHeight="1" x14ac:dyDescent="0.25">
      <c r="A98" s="68">
        <v>76</v>
      </c>
      <c r="B98" s="335" t="s">
        <v>295</v>
      </c>
      <c r="C98" s="336" t="s">
        <v>296</v>
      </c>
      <c r="D98" s="337" t="s">
        <v>65</v>
      </c>
      <c r="E98" s="338">
        <v>315</v>
      </c>
      <c r="F98" s="336" t="s">
        <v>66</v>
      </c>
      <c r="G98" s="73" t="s">
        <v>67</v>
      </c>
      <c r="H98" s="339">
        <v>147495628</v>
      </c>
      <c r="I98" s="339">
        <v>147495628</v>
      </c>
      <c r="J98" s="340" t="s">
        <v>68</v>
      </c>
      <c r="K98" s="336" t="s">
        <v>69</v>
      </c>
      <c r="L98" s="76">
        <f t="shared" si="12"/>
        <v>0</v>
      </c>
      <c r="M98" s="341" t="s">
        <v>297</v>
      </c>
      <c r="N98" s="342" t="s">
        <v>71</v>
      </c>
      <c r="O98" s="345" t="s">
        <v>108</v>
      </c>
      <c r="P98" s="343" t="s">
        <v>181</v>
      </c>
      <c r="Q98" s="342" t="s">
        <v>269</v>
      </c>
      <c r="R98" s="342" t="str">
        <f t="shared" si="9"/>
        <v>Dirección de Gestión de Innovación y Tecnología</v>
      </c>
      <c r="S98" s="326" t="s">
        <v>1183</v>
      </c>
      <c r="T98" s="362" t="s">
        <v>182</v>
      </c>
      <c r="U98" s="350">
        <v>100154181</v>
      </c>
      <c r="V98" s="364" t="s">
        <v>270</v>
      </c>
      <c r="W98" s="364" t="s">
        <v>113</v>
      </c>
      <c r="X98" s="365" t="s">
        <v>271</v>
      </c>
      <c r="Y98" s="342" t="s">
        <v>272</v>
      </c>
      <c r="Z98" s="347" t="s">
        <v>77</v>
      </c>
      <c r="AA98" s="336" t="s">
        <v>83</v>
      </c>
      <c r="AB98" s="357">
        <v>45281</v>
      </c>
      <c r="AC98" s="357">
        <v>45306</v>
      </c>
      <c r="AD98" s="357">
        <v>45315</v>
      </c>
      <c r="AE98" s="357">
        <v>45315</v>
      </c>
      <c r="AF98" s="350">
        <f t="shared" si="11"/>
        <v>25</v>
      </c>
      <c r="AG98" s="350">
        <f t="shared" si="11"/>
        <v>9</v>
      </c>
      <c r="AH98" s="350">
        <f t="shared" si="8"/>
        <v>34</v>
      </c>
      <c r="AI98" s="342" t="s">
        <v>116</v>
      </c>
      <c r="AJ98" s="341" t="s">
        <v>255</v>
      </c>
      <c r="AK98" s="350" t="str">
        <f>VLOOKUP(Q98,[5]BD!H$6:K$170,4,0)</f>
        <v>13-10-00-000</v>
      </c>
    </row>
    <row r="99" spans="1:37" s="334" customFormat="1" ht="15" customHeight="1" x14ac:dyDescent="0.25">
      <c r="A99" s="68">
        <v>77</v>
      </c>
      <c r="B99" s="335" t="s">
        <v>295</v>
      </c>
      <c r="C99" s="336" t="s">
        <v>296</v>
      </c>
      <c r="D99" s="337" t="s">
        <v>65</v>
      </c>
      <c r="E99" s="338">
        <v>315</v>
      </c>
      <c r="F99" s="336" t="s">
        <v>66</v>
      </c>
      <c r="G99" s="73" t="s">
        <v>67</v>
      </c>
      <c r="H99" s="339">
        <v>147495628</v>
      </c>
      <c r="I99" s="339">
        <v>147495628</v>
      </c>
      <c r="J99" s="340" t="s">
        <v>68</v>
      </c>
      <c r="K99" s="336" t="s">
        <v>69</v>
      </c>
      <c r="L99" s="76">
        <f t="shared" si="12"/>
        <v>0</v>
      </c>
      <c r="M99" s="341" t="s">
        <v>297</v>
      </c>
      <c r="N99" s="342" t="s">
        <v>71</v>
      </c>
      <c r="O99" s="345" t="s">
        <v>108</v>
      </c>
      <c r="P99" s="343" t="s">
        <v>181</v>
      </c>
      <c r="Q99" s="342" t="s">
        <v>269</v>
      </c>
      <c r="R99" s="342" t="str">
        <f t="shared" si="9"/>
        <v>Dirección de Gestión de Innovación y Tecnología</v>
      </c>
      <c r="S99" s="326" t="s">
        <v>1183</v>
      </c>
      <c r="T99" s="362" t="s">
        <v>182</v>
      </c>
      <c r="U99" s="350">
        <v>100154181</v>
      </c>
      <c r="V99" s="364" t="s">
        <v>270</v>
      </c>
      <c r="W99" s="364" t="s">
        <v>113</v>
      </c>
      <c r="X99" s="365" t="s">
        <v>271</v>
      </c>
      <c r="Y99" s="342" t="s">
        <v>272</v>
      </c>
      <c r="Z99" s="347" t="s">
        <v>77</v>
      </c>
      <c r="AA99" s="336" t="s">
        <v>83</v>
      </c>
      <c r="AB99" s="357">
        <v>45281</v>
      </c>
      <c r="AC99" s="357">
        <v>45306</v>
      </c>
      <c r="AD99" s="357">
        <v>45315</v>
      </c>
      <c r="AE99" s="357">
        <v>45315</v>
      </c>
      <c r="AF99" s="350">
        <f t="shared" si="11"/>
        <v>25</v>
      </c>
      <c r="AG99" s="350">
        <f t="shared" si="11"/>
        <v>9</v>
      </c>
      <c r="AH99" s="350">
        <f t="shared" si="8"/>
        <v>34</v>
      </c>
      <c r="AI99" s="342" t="s">
        <v>116</v>
      </c>
      <c r="AJ99" s="341" t="s">
        <v>255</v>
      </c>
      <c r="AK99" s="350" t="str">
        <f>VLOOKUP(Q99,[5]BD!H$6:K$170,4,0)</f>
        <v>13-10-00-000</v>
      </c>
    </row>
    <row r="100" spans="1:37" s="334" customFormat="1" ht="15" customHeight="1" x14ac:dyDescent="0.25">
      <c r="A100" s="68">
        <v>78</v>
      </c>
      <c r="B100" s="352" t="s">
        <v>295</v>
      </c>
      <c r="C100" s="353" t="s">
        <v>296</v>
      </c>
      <c r="D100" s="354" t="s">
        <v>65</v>
      </c>
      <c r="E100" s="355">
        <v>345</v>
      </c>
      <c r="F100" s="353" t="s">
        <v>66</v>
      </c>
      <c r="G100" s="93" t="s">
        <v>67</v>
      </c>
      <c r="H100" s="356">
        <f>147495628+6704347</f>
        <v>154199975</v>
      </c>
      <c r="I100" s="356">
        <f>147495628+6704347</f>
        <v>154199975</v>
      </c>
      <c r="J100" s="340" t="s">
        <v>68</v>
      </c>
      <c r="K100" s="336" t="s">
        <v>69</v>
      </c>
      <c r="L100" s="76">
        <f t="shared" si="12"/>
        <v>0</v>
      </c>
      <c r="M100" s="341" t="s">
        <v>297</v>
      </c>
      <c r="N100" s="342" t="s">
        <v>71</v>
      </c>
      <c r="O100" s="345" t="s">
        <v>108</v>
      </c>
      <c r="P100" s="343" t="s">
        <v>181</v>
      </c>
      <c r="Q100" s="342" t="s">
        <v>269</v>
      </c>
      <c r="R100" s="342" t="str">
        <f t="shared" si="9"/>
        <v>Dirección de Gestión de Innovación y Tecnología</v>
      </c>
      <c r="S100" s="326" t="s">
        <v>1183</v>
      </c>
      <c r="T100" s="362" t="s">
        <v>182</v>
      </c>
      <c r="U100" s="350">
        <v>100154181</v>
      </c>
      <c r="V100" s="364" t="s">
        <v>270</v>
      </c>
      <c r="W100" s="364" t="s">
        <v>113</v>
      </c>
      <c r="X100" s="365" t="s">
        <v>271</v>
      </c>
      <c r="Y100" s="342" t="s">
        <v>272</v>
      </c>
      <c r="Z100" s="347" t="s">
        <v>77</v>
      </c>
      <c r="AA100" s="336" t="s">
        <v>83</v>
      </c>
      <c r="AB100" s="357">
        <v>45281</v>
      </c>
      <c r="AC100" s="357">
        <v>45306</v>
      </c>
      <c r="AD100" s="357">
        <v>45315</v>
      </c>
      <c r="AE100" s="357">
        <v>45315</v>
      </c>
      <c r="AF100" s="350">
        <f t="shared" si="11"/>
        <v>25</v>
      </c>
      <c r="AG100" s="350">
        <f t="shared" si="11"/>
        <v>9</v>
      </c>
      <c r="AH100" s="350">
        <f t="shared" si="8"/>
        <v>34</v>
      </c>
      <c r="AI100" s="342" t="s">
        <v>116</v>
      </c>
      <c r="AJ100" s="341" t="s">
        <v>255</v>
      </c>
      <c r="AK100" s="350" t="str">
        <f>VLOOKUP(Q100,[5]BD!H$6:K$170,4,0)</f>
        <v>13-10-00-000</v>
      </c>
    </row>
    <row r="101" spans="1:37" s="334" customFormat="1" ht="15" customHeight="1" x14ac:dyDescent="0.25">
      <c r="A101" s="68">
        <v>79</v>
      </c>
      <c r="B101" s="335" t="s">
        <v>295</v>
      </c>
      <c r="C101" s="336" t="s">
        <v>296</v>
      </c>
      <c r="D101" s="337" t="s">
        <v>65</v>
      </c>
      <c r="E101" s="338">
        <v>315</v>
      </c>
      <c r="F101" s="336" t="s">
        <v>66</v>
      </c>
      <c r="G101" s="73" t="s">
        <v>67</v>
      </c>
      <c r="H101" s="339">
        <v>147495628</v>
      </c>
      <c r="I101" s="339">
        <v>147495628</v>
      </c>
      <c r="J101" s="340" t="s">
        <v>68</v>
      </c>
      <c r="K101" s="336" t="s">
        <v>69</v>
      </c>
      <c r="L101" s="76">
        <f t="shared" si="12"/>
        <v>0</v>
      </c>
      <c r="M101" s="341" t="s">
        <v>297</v>
      </c>
      <c r="N101" s="342" t="s">
        <v>71</v>
      </c>
      <c r="O101" s="345" t="s">
        <v>108</v>
      </c>
      <c r="P101" s="343" t="s">
        <v>181</v>
      </c>
      <c r="Q101" s="342" t="s">
        <v>269</v>
      </c>
      <c r="R101" s="342" t="str">
        <f t="shared" si="9"/>
        <v>Dirección de Gestión de Innovación y Tecnología</v>
      </c>
      <c r="S101" s="326" t="s">
        <v>1183</v>
      </c>
      <c r="T101" s="362" t="s">
        <v>182</v>
      </c>
      <c r="U101" s="350">
        <v>100154181</v>
      </c>
      <c r="V101" s="364" t="s">
        <v>270</v>
      </c>
      <c r="W101" s="364" t="s">
        <v>113</v>
      </c>
      <c r="X101" s="365" t="s">
        <v>271</v>
      </c>
      <c r="Y101" s="342" t="s">
        <v>272</v>
      </c>
      <c r="Z101" s="347" t="s">
        <v>77</v>
      </c>
      <c r="AA101" s="336" t="s">
        <v>83</v>
      </c>
      <c r="AB101" s="357">
        <v>45281</v>
      </c>
      <c r="AC101" s="357">
        <v>45306</v>
      </c>
      <c r="AD101" s="357">
        <v>45315</v>
      </c>
      <c r="AE101" s="357">
        <v>45315</v>
      </c>
      <c r="AF101" s="350">
        <f t="shared" si="11"/>
        <v>25</v>
      </c>
      <c r="AG101" s="350">
        <f t="shared" si="11"/>
        <v>9</v>
      </c>
      <c r="AH101" s="350">
        <f t="shared" si="8"/>
        <v>34</v>
      </c>
      <c r="AI101" s="342" t="s">
        <v>116</v>
      </c>
      <c r="AJ101" s="341" t="s">
        <v>255</v>
      </c>
      <c r="AK101" s="350" t="str">
        <f>VLOOKUP(Q101,[5]BD!H$6:K$170,4,0)</f>
        <v>13-10-00-000</v>
      </c>
    </row>
    <row r="102" spans="1:37" s="334" customFormat="1" ht="15" customHeight="1" x14ac:dyDescent="0.25">
      <c r="A102" s="68">
        <v>80</v>
      </c>
      <c r="B102" s="335" t="s">
        <v>295</v>
      </c>
      <c r="C102" s="336" t="s">
        <v>296</v>
      </c>
      <c r="D102" s="337" t="s">
        <v>65</v>
      </c>
      <c r="E102" s="338">
        <v>315</v>
      </c>
      <c r="F102" s="336" t="s">
        <v>66</v>
      </c>
      <c r="G102" s="73" t="s">
        <v>67</v>
      </c>
      <c r="H102" s="339">
        <v>147495628</v>
      </c>
      <c r="I102" s="339">
        <v>147495628</v>
      </c>
      <c r="J102" s="340" t="s">
        <v>68</v>
      </c>
      <c r="K102" s="336" t="s">
        <v>69</v>
      </c>
      <c r="L102" s="76">
        <f t="shared" si="12"/>
        <v>0</v>
      </c>
      <c r="M102" s="341" t="s">
        <v>297</v>
      </c>
      <c r="N102" s="342" t="s">
        <v>71</v>
      </c>
      <c r="O102" s="345" t="s">
        <v>108</v>
      </c>
      <c r="P102" s="343" t="s">
        <v>181</v>
      </c>
      <c r="Q102" s="342" t="s">
        <v>269</v>
      </c>
      <c r="R102" s="342" t="str">
        <f t="shared" si="9"/>
        <v>Dirección de Gestión de Innovación y Tecnología</v>
      </c>
      <c r="S102" s="326" t="s">
        <v>1183</v>
      </c>
      <c r="T102" s="362" t="s">
        <v>182</v>
      </c>
      <c r="U102" s="350">
        <v>100154181</v>
      </c>
      <c r="V102" s="364" t="s">
        <v>270</v>
      </c>
      <c r="W102" s="364" t="s">
        <v>113</v>
      </c>
      <c r="X102" s="365" t="s">
        <v>271</v>
      </c>
      <c r="Y102" s="342" t="s">
        <v>272</v>
      </c>
      <c r="Z102" s="347" t="s">
        <v>77</v>
      </c>
      <c r="AA102" s="336" t="s">
        <v>83</v>
      </c>
      <c r="AB102" s="357">
        <v>45281</v>
      </c>
      <c r="AC102" s="357">
        <v>45306</v>
      </c>
      <c r="AD102" s="357">
        <v>45315</v>
      </c>
      <c r="AE102" s="357">
        <v>45315</v>
      </c>
      <c r="AF102" s="350">
        <f t="shared" si="11"/>
        <v>25</v>
      </c>
      <c r="AG102" s="350">
        <f t="shared" si="11"/>
        <v>9</v>
      </c>
      <c r="AH102" s="350">
        <f t="shared" si="8"/>
        <v>34</v>
      </c>
      <c r="AI102" s="342" t="s">
        <v>116</v>
      </c>
      <c r="AJ102" s="341" t="s">
        <v>255</v>
      </c>
      <c r="AK102" s="350" t="str">
        <f>VLOOKUP(Q102,[5]BD!H$6:K$170,4,0)</f>
        <v>13-10-00-000</v>
      </c>
    </row>
    <row r="103" spans="1:37" s="334" customFormat="1" ht="15" customHeight="1" x14ac:dyDescent="0.25">
      <c r="A103" s="68">
        <v>81</v>
      </c>
      <c r="B103" s="335" t="s">
        <v>295</v>
      </c>
      <c r="C103" s="336" t="s">
        <v>296</v>
      </c>
      <c r="D103" s="337" t="s">
        <v>65</v>
      </c>
      <c r="E103" s="338">
        <v>315</v>
      </c>
      <c r="F103" s="336" t="s">
        <v>66</v>
      </c>
      <c r="G103" s="73" t="s">
        <v>67</v>
      </c>
      <c r="H103" s="339">
        <v>147495628</v>
      </c>
      <c r="I103" s="339">
        <v>147495628</v>
      </c>
      <c r="J103" s="340" t="s">
        <v>68</v>
      </c>
      <c r="K103" s="336" t="s">
        <v>69</v>
      </c>
      <c r="L103" s="76">
        <f t="shared" si="12"/>
        <v>0</v>
      </c>
      <c r="M103" s="341" t="s">
        <v>297</v>
      </c>
      <c r="N103" s="342" t="s">
        <v>71</v>
      </c>
      <c r="O103" s="345" t="s">
        <v>108</v>
      </c>
      <c r="P103" s="343" t="s">
        <v>181</v>
      </c>
      <c r="Q103" s="342" t="s">
        <v>269</v>
      </c>
      <c r="R103" s="342" t="str">
        <f t="shared" si="9"/>
        <v>Dirección de Gestión de Innovación y Tecnología</v>
      </c>
      <c r="S103" s="326" t="s">
        <v>1183</v>
      </c>
      <c r="T103" s="362" t="s">
        <v>182</v>
      </c>
      <c r="U103" s="350">
        <v>100154181</v>
      </c>
      <c r="V103" s="364" t="s">
        <v>270</v>
      </c>
      <c r="W103" s="364" t="s">
        <v>113</v>
      </c>
      <c r="X103" s="365" t="s">
        <v>271</v>
      </c>
      <c r="Y103" s="342" t="s">
        <v>272</v>
      </c>
      <c r="Z103" s="347" t="s">
        <v>77</v>
      </c>
      <c r="AA103" s="336" t="s">
        <v>83</v>
      </c>
      <c r="AB103" s="357">
        <v>45281</v>
      </c>
      <c r="AC103" s="357">
        <v>45306</v>
      </c>
      <c r="AD103" s="357">
        <v>45315</v>
      </c>
      <c r="AE103" s="357">
        <v>45315</v>
      </c>
      <c r="AF103" s="350">
        <f t="shared" si="11"/>
        <v>25</v>
      </c>
      <c r="AG103" s="350">
        <f t="shared" si="11"/>
        <v>9</v>
      </c>
      <c r="AH103" s="350">
        <f t="shared" si="8"/>
        <v>34</v>
      </c>
      <c r="AI103" s="342" t="s">
        <v>116</v>
      </c>
      <c r="AJ103" s="341" t="s">
        <v>255</v>
      </c>
      <c r="AK103" s="350" t="str">
        <f>VLOOKUP(Q103,[5]BD!H$6:K$170,4,0)</f>
        <v>13-10-00-000</v>
      </c>
    </row>
    <row r="104" spans="1:37" s="334" customFormat="1" ht="15" customHeight="1" x14ac:dyDescent="0.25">
      <c r="A104" s="68">
        <v>82</v>
      </c>
      <c r="B104" s="335" t="s">
        <v>295</v>
      </c>
      <c r="C104" s="336" t="s">
        <v>296</v>
      </c>
      <c r="D104" s="337" t="s">
        <v>65</v>
      </c>
      <c r="E104" s="338">
        <v>315</v>
      </c>
      <c r="F104" s="336" t="s">
        <v>66</v>
      </c>
      <c r="G104" s="73" t="s">
        <v>67</v>
      </c>
      <c r="H104" s="339">
        <v>147495628</v>
      </c>
      <c r="I104" s="339">
        <v>147495628</v>
      </c>
      <c r="J104" s="340" t="s">
        <v>68</v>
      </c>
      <c r="K104" s="336" t="s">
        <v>69</v>
      </c>
      <c r="L104" s="76">
        <f t="shared" si="12"/>
        <v>0</v>
      </c>
      <c r="M104" s="341" t="s">
        <v>297</v>
      </c>
      <c r="N104" s="342" t="s">
        <v>71</v>
      </c>
      <c r="O104" s="345" t="s">
        <v>108</v>
      </c>
      <c r="P104" s="343" t="s">
        <v>181</v>
      </c>
      <c r="Q104" s="342" t="s">
        <v>269</v>
      </c>
      <c r="R104" s="342" t="str">
        <f t="shared" si="9"/>
        <v>Dirección de Gestión de Innovación y Tecnología</v>
      </c>
      <c r="S104" s="326" t="s">
        <v>1183</v>
      </c>
      <c r="T104" s="362" t="s">
        <v>182</v>
      </c>
      <c r="U104" s="350">
        <v>100154181</v>
      </c>
      <c r="V104" s="364" t="s">
        <v>270</v>
      </c>
      <c r="W104" s="364" t="s">
        <v>113</v>
      </c>
      <c r="X104" s="365" t="s">
        <v>271</v>
      </c>
      <c r="Y104" s="342" t="s">
        <v>272</v>
      </c>
      <c r="Z104" s="347" t="s">
        <v>77</v>
      </c>
      <c r="AA104" s="336" t="s">
        <v>83</v>
      </c>
      <c r="AB104" s="357">
        <v>45281</v>
      </c>
      <c r="AC104" s="357">
        <v>45306</v>
      </c>
      <c r="AD104" s="357">
        <v>45315</v>
      </c>
      <c r="AE104" s="357">
        <v>45315</v>
      </c>
      <c r="AF104" s="350">
        <f t="shared" si="11"/>
        <v>25</v>
      </c>
      <c r="AG104" s="350">
        <f t="shared" si="11"/>
        <v>9</v>
      </c>
      <c r="AH104" s="350">
        <f t="shared" si="8"/>
        <v>34</v>
      </c>
      <c r="AI104" s="342" t="s">
        <v>116</v>
      </c>
      <c r="AJ104" s="341" t="s">
        <v>255</v>
      </c>
      <c r="AK104" s="350" t="str">
        <f>VLOOKUP(Q104,[5]BD!H$6:K$170,4,0)</f>
        <v>13-10-00-000</v>
      </c>
    </row>
    <row r="105" spans="1:37" s="334" customFormat="1" ht="15" customHeight="1" x14ac:dyDescent="0.25">
      <c r="A105" s="68">
        <v>83</v>
      </c>
      <c r="B105" s="335" t="s">
        <v>295</v>
      </c>
      <c r="C105" s="336" t="s">
        <v>296</v>
      </c>
      <c r="D105" s="337" t="s">
        <v>65</v>
      </c>
      <c r="E105" s="338">
        <v>315</v>
      </c>
      <c r="F105" s="336" t="s">
        <v>66</v>
      </c>
      <c r="G105" s="73" t="s">
        <v>67</v>
      </c>
      <c r="H105" s="339">
        <v>147495628</v>
      </c>
      <c r="I105" s="339">
        <v>147495628</v>
      </c>
      <c r="J105" s="340" t="s">
        <v>68</v>
      </c>
      <c r="K105" s="336" t="s">
        <v>69</v>
      </c>
      <c r="L105" s="76">
        <f t="shared" si="12"/>
        <v>0</v>
      </c>
      <c r="M105" s="341" t="s">
        <v>297</v>
      </c>
      <c r="N105" s="342" t="s">
        <v>71</v>
      </c>
      <c r="O105" s="345" t="s">
        <v>108</v>
      </c>
      <c r="P105" s="343" t="s">
        <v>181</v>
      </c>
      <c r="Q105" s="342" t="s">
        <v>269</v>
      </c>
      <c r="R105" s="342" t="str">
        <f t="shared" si="9"/>
        <v>Dirección de Gestión de Innovación y Tecnología</v>
      </c>
      <c r="S105" s="326" t="s">
        <v>1183</v>
      </c>
      <c r="T105" s="362" t="s">
        <v>182</v>
      </c>
      <c r="U105" s="350">
        <v>100154181</v>
      </c>
      <c r="V105" s="364" t="s">
        <v>270</v>
      </c>
      <c r="W105" s="364" t="s">
        <v>113</v>
      </c>
      <c r="X105" s="365" t="s">
        <v>271</v>
      </c>
      <c r="Y105" s="342" t="s">
        <v>272</v>
      </c>
      <c r="Z105" s="347" t="s">
        <v>77</v>
      </c>
      <c r="AA105" s="336" t="s">
        <v>83</v>
      </c>
      <c r="AB105" s="357">
        <v>45281</v>
      </c>
      <c r="AC105" s="357">
        <v>45306</v>
      </c>
      <c r="AD105" s="357">
        <v>45315</v>
      </c>
      <c r="AE105" s="357">
        <v>45315</v>
      </c>
      <c r="AF105" s="350">
        <f t="shared" si="11"/>
        <v>25</v>
      </c>
      <c r="AG105" s="350">
        <f t="shared" si="11"/>
        <v>9</v>
      </c>
      <c r="AH105" s="350">
        <f t="shared" si="8"/>
        <v>34</v>
      </c>
      <c r="AI105" s="342" t="s">
        <v>116</v>
      </c>
      <c r="AJ105" s="341" t="s">
        <v>255</v>
      </c>
      <c r="AK105" s="350" t="str">
        <f>VLOOKUP(Q105,[5]BD!H$6:K$170,4,0)</f>
        <v>13-10-00-000</v>
      </c>
    </row>
    <row r="106" spans="1:37" s="334" customFormat="1" ht="15" customHeight="1" x14ac:dyDescent="0.25">
      <c r="A106" s="68">
        <v>84</v>
      </c>
      <c r="B106" s="335" t="s">
        <v>295</v>
      </c>
      <c r="C106" s="336" t="s">
        <v>296</v>
      </c>
      <c r="D106" s="337" t="s">
        <v>65</v>
      </c>
      <c r="E106" s="338">
        <v>315</v>
      </c>
      <c r="F106" s="336" t="s">
        <v>66</v>
      </c>
      <c r="G106" s="73" t="s">
        <v>67</v>
      </c>
      <c r="H106" s="339">
        <v>147495628</v>
      </c>
      <c r="I106" s="339">
        <v>147495628</v>
      </c>
      <c r="J106" s="340" t="s">
        <v>68</v>
      </c>
      <c r="K106" s="336" t="s">
        <v>69</v>
      </c>
      <c r="L106" s="76">
        <f t="shared" si="12"/>
        <v>0</v>
      </c>
      <c r="M106" s="341" t="s">
        <v>297</v>
      </c>
      <c r="N106" s="342" t="s">
        <v>71</v>
      </c>
      <c r="O106" s="345" t="s">
        <v>108</v>
      </c>
      <c r="P106" s="343" t="s">
        <v>181</v>
      </c>
      <c r="Q106" s="342" t="s">
        <v>269</v>
      </c>
      <c r="R106" s="342" t="str">
        <f t="shared" si="9"/>
        <v>Dirección de Gestión de Innovación y Tecnología</v>
      </c>
      <c r="S106" s="326" t="s">
        <v>1183</v>
      </c>
      <c r="T106" s="362" t="s">
        <v>182</v>
      </c>
      <c r="U106" s="350">
        <v>100154181</v>
      </c>
      <c r="V106" s="364" t="s">
        <v>270</v>
      </c>
      <c r="W106" s="364" t="s">
        <v>113</v>
      </c>
      <c r="X106" s="365" t="s">
        <v>271</v>
      </c>
      <c r="Y106" s="342" t="s">
        <v>272</v>
      </c>
      <c r="Z106" s="347" t="s">
        <v>77</v>
      </c>
      <c r="AA106" s="336" t="s">
        <v>83</v>
      </c>
      <c r="AB106" s="357">
        <v>45281</v>
      </c>
      <c r="AC106" s="357">
        <v>45306</v>
      </c>
      <c r="AD106" s="357">
        <v>45315</v>
      </c>
      <c r="AE106" s="357">
        <v>45315</v>
      </c>
      <c r="AF106" s="350">
        <f t="shared" si="11"/>
        <v>25</v>
      </c>
      <c r="AG106" s="350">
        <f t="shared" si="11"/>
        <v>9</v>
      </c>
      <c r="AH106" s="350">
        <f t="shared" si="8"/>
        <v>34</v>
      </c>
      <c r="AI106" s="342" t="s">
        <v>116</v>
      </c>
      <c r="AJ106" s="341" t="s">
        <v>255</v>
      </c>
      <c r="AK106" s="350" t="str">
        <f>VLOOKUP(Q106,[5]BD!H$6:K$170,4,0)</f>
        <v>13-10-00-000</v>
      </c>
    </row>
    <row r="107" spans="1:37" s="334" customFormat="1" ht="15" customHeight="1" x14ac:dyDescent="0.25">
      <c r="A107" s="68">
        <v>85</v>
      </c>
      <c r="B107" s="335" t="s">
        <v>295</v>
      </c>
      <c r="C107" s="336" t="s">
        <v>296</v>
      </c>
      <c r="D107" s="337" t="s">
        <v>65</v>
      </c>
      <c r="E107" s="338">
        <v>315</v>
      </c>
      <c r="F107" s="336" t="s">
        <v>66</v>
      </c>
      <c r="G107" s="73" t="s">
        <v>67</v>
      </c>
      <c r="H107" s="339">
        <v>147495628</v>
      </c>
      <c r="I107" s="339">
        <v>147495628</v>
      </c>
      <c r="J107" s="340" t="s">
        <v>68</v>
      </c>
      <c r="K107" s="336" t="s">
        <v>69</v>
      </c>
      <c r="L107" s="76">
        <f t="shared" si="12"/>
        <v>0</v>
      </c>
      <c r="M107" s="341" t="s">
        <v>297</v>
      </c>
      <c r="N107" s="342" t="s">
        <v>71</v>
      </c>
      <c r="O107" s="345" t="s">
        <v>108</v>
      </c>
      <c r="P107" s="343" t="s">
        <v>181</v>
      </c>
      <c r="Q107" s="342" t="s">
        <v>269</v>
      </c>
      <c r="R107" s="342" t="str">
        <f t="shared" si="9"/>
        <v>Dirección de Gestión de Innovación y Tecnología</v>
      </c>
      <c r="S107" s="326" t="s">
        <v>1183</v>
      </c>
      <c r="T107" s="362" t="s">
        <v>182</v>
      </c>
      <c r="U107" s="350">
        <v>100154181</v>
      </c>
      <c r="V107" s="364" t="s">
        <v>270</v>
      </c>
      <c r="W107" s="364" t="s">
        <v>113</v>
      </c>
      <c r="X107" s="365" t="s">
        <v>271</v>
      </c>
      <c r="Y107" s="342" t="s">
        <v>272</v>
      </c>
      <c r="Z107" s="347" t="s">
        <v>77</v>
      </c>
      <c r="AA107" s="336" t="s">
        <v>83</v>
      </c>
      <c r="AB107" s="357">
        <v>45281</v>
      </c>
      <c r="AC107" s="357">
        <v>45306</v>
      </c>
      <c r="AD107" s="357">
        <v>45315</v>
      </c>
      <c r="AE107" s="357">
        <v>45315</v>
      </c>
      <c r="AF107" s="350">
        <f t="shared" si="11"/>
        <v>25</v>
      </c>
      <c r="AG107" s="350">
        <f t="shared" si="11"/>
        <v>9</v>
      </c>
      <c r="AH107" s="350">
        <f t="shared" si="8"/>
        <v>34</v>
      </c>
      <c r="AI107" s="342" t="s">
        <v>116</v>
      </c>
      <c r="AJ107" s="341" t="s">
        <v>255</v>
      </c>
      <c r="AK107" s="350" t="str">
        <f>VLOOKUP(Q107,[5]BD!H$6:K$170,4,0)</f>
        <v>13-10-00-000</v>
      </c>
    </row>
    <row r="108" spans="1:37" s="334" customFormat="1" ht="15" customHeight="1" x14ac:dyDescent="0.25">
      <c r="A108" s="68">
        <v>86</v>
      </c>
      <c r="B108" s="335" t="s">
        <v>295</v>
      </c>
      <c r="C108" s="336" t="s">
        <v>296</v>
      </c>
      <c r="D108" s="337" t="s">
        <v>65</v>
      </c>
      <c r="E108" s="338">
        <v>315</v>
      </c>
      <c r="F108" s="336" t="s">
        <v>66</v>
      </c>
      <c r="G108" s="73" t="s">
        <v>67</v>
      </c>
      <c r="H108" s="339">
        <v>147495628</v>
      </c>
      <c r="I108" s="339">
        <v>147495628</v>
      </c>
      <c r="J108" s="340" t="s">
        <v>68</v>
      </c>
      <c r="K108" s="336" t="s">
        <v>69</v>
      </c>
      <c r="L108" s="76">
        <f t="shared" si="12"/>
        <v>0</v>
      </c>
      <c r="M108" s="341" t="s">
        <v>297</v>
      </c>
      <c r="N108" s="342" t="s">
        <v>71</v>
      </c>
      <c r="O108" s="345" t="s">
        <v>108</v>
      </c>
      <c r="P108" s="343" t="s">
        <v>181</v>
      </c>
      <c r="Q108" s="342" t="s">
        <v>269</v>
      </c>
      <c r="R108" s="342" t="str">
        <f t="shared" si="9"/>
        <v>Dirección de Gestión de Innovación y Tecnología</v>
      </c>
      <c r="S108" s="326" t="s">
        <v>1183</v>
      </c>
      <c r="T108" s="362" t="s">
        <v>182</v>
      </c>
      <c r="U108" s="350">
        <v>100154181</v>
      </c>
      <c r="V108" s="364" t="s">
        <v>270</v>
      </c>
      <c r="W108" s="364" t="s">
        <v>113</v>
      </c>
      <c r="X108" s="365" t="s">
        <v>271</v>
      </c>
      <c r="Y108" s="342" t="s">
        <v>272</v>
      </c>
      <c r="Z108" s="347" t="s">
        <v>77</v>
      </c>
      <c r="AA108" s="336" t="s">
        <v>83</v>
      </c>
      <c r="AB108" s="357">
        <v>45281</v>
      </c>
      <c r="AC108" s="357">
        <v>45306</v>
      </c>
      <c r="AD108" s="357">
        <v>45315</v>
      </c>
      <c r="AE108" s="357">
        <v>45315</v>
      </c>
      <c r="AF108" s="350">
        <f t="shared" si="11"/>
        <v>25</v>
      </c>
      <c r="AG108" s="350">
        <f t="shared" si="11"/>
        <v>9</v>
      </c>
      <c r="AH108" s="350">
        <f t="shared" si="8"/>
        <v>34</v>
      </c>
      <c r="AI108" s="342" t="s">
        <v>116</v>
      </c>
      <c r="AJ108" s="341" t="s">
        <v>255</v>
      </c>
      <c r="AK108" s="350" t="str">
        <f>VLOOKUP(Q108,[5]BD!H$6:K$170,4,0)</f>
        <v>13-10-00-000</v>
      </c>
    </row>
    <row r="109" spans="1:37" s="334" customFormat="1" ht="15" customHeight="1" x14ac:dyDescent="0.25">
      <c r="A109" s="68">
        <v>87</v>
      </c>
      <c r="B109" s="335" t="s">
        <v>295</v>
      </c>
      <c r="C109" s="336" t="s">
        <v>296</v>
      </c>
      <c r="D109" s="337" t="s">
        <v>65</v>
      </c>
      <c r="E109" s="338">
        <v>315</v>
      </c>
      <c r="F109" s="336" t="s">
        <v>66</v>
      </c>
      <c r="G109" s="73" t="s">
        <v>67</v>
      </c>
      <c r="H109" s="339">
        <v>147495628</v>
      </c>
      <c r="I109" s="339">
        <v>147495628</v>
      </c>
      <c r="J109" s="340" t="s">
        <v>68</v>
      </c>
      <c r="K109" s="336" t="s">
        <v>69</v>
      </c>
      <c r="L109" s="76">
        <f t="shared" si="12"/>
        <v>0</v>
      </c>
      <c r="M109" s="341" t="s">
        <v>297</v>
      </c>
      <c r="N109" s="342" t="s">
        <v>71</v>
      </c>
      <c r="O109" s="345" t="s">
        <v>108</v>
      </c>
      <c r="P109" s="343" t="s">
        <v>181</v>
      </c>
      <c r="Q109" s="325" t="s">
        <v>269</v>
      </c>
      <c r="R109" s="342" t="str">
        <f t="shared" si="9"/>
        <v>Dirección de Gestión de Innovación y Tecnología</v>
      </c>
      <c r="S109" s="326" t="s">
        <v>1183</v>
      </c>
      <c r="T109" s="344" t="s">
        <v>182</v>
      </c>
      <c r="U109" s="350">
        <v>100154181</v>
      </c>
      <c r="V109" s="345" t="s">
        <v>270</v>
      </c>
      <c r="W109" s="345" t="s">
        <v>113</v>
      </c>
      <c r="X109" s="346" t="s">
        <v>271</v>
      </c>
      <c r="Y109" s="342" t="s">
        <v>272</v>
      </c>
      <c r="Z109" s="347" t="s">
        <v>77</v>
      </c>
      <c r="AA109" s="336" t="s">
        <v>83</v>
      </c>
      <c r="AB109" s="357">
        <v>45281</v>
      </c>
      <c r="AC109" s="357">
        <v>45306</v>
      </c>
      <c r="AD109" s="357">
        <v>45315</v>
      </c>
      <c r="AE109" s="357">
        <v>45315</v>
      </c>
      <c r="AF109" s="350">
        <f t="shared" si="11"/>
        <v>25</v>
      </c>
      <c r="AG109" s="350">
        <f t="shared" si="11"/>
        <v>9</v>
      </c>
      <c r="AH109" s="350">
        <f t="shared" si="8"/>
        <v>34</v>
      </c>
      <c r="AI109" s="342" t="s">
        <v>116</v>
      </c>
      <c r="AJ109" s="341" t="s">
        <v>255</v>
      </c>
      <c r="AK109" s="350" t="str">
        <f>VLOOKUP(Q109,[5]BD!H$6:K$170,4,0)</f>
        <v>13-10-00-000</v>
      </c>
    </row>
    <row r="110" spans="1:37" s="334" customFormat="1" ht="15" customHeight="1" x14ac:dyDescent="0.25">
      <c r="A110" s="68">
        <v>88</v>
      </c>
      <c r="B110" s="335" t="s">
        <v>276</v>
      </c>
      <c r="C110" s="336" t="s">
        <v>298</v>
      </c>
      <c r="D110" s="337" t="s">
        <v>156</v>
      </c>
      <c r="E110" s="338">
        <v>270</v>
      </c>
      <c r="F110" s="336" t="s">
        <v>164</v>
      </c>
      <c r="G110" s="73" t="s">
        <v>67</v>
      </c>
      <c r="H110" s="339">
        <v>106892872</v>
      </c>
      <c r="I110" s="339">
        <v>106892872</v>
      </c>
      <c r="J110" s="340" t="s">
        <v>68</v>
      </c>
      <c r="K110" s="336" t="s">
        <v>69</v>
      </c>
      <c r="L110" s="76">
        <f t="shared" si="12"/>
        <v>0</v>
      </c>
      <c r="M110" s="341" t="s">
        <v>299</v>
      </c>
      <c r="N110" s="342" t="s">
        <v>100</v>
      </c>
      <c r="O110" s="345" t="s">
        <v>108</v>
      </c>
      <c r="P110" s="343" t="s">
        <v>181</v>
      </c>
      <c r="Q110" s="325" t="s">
        <v>269</v>
      </c>
      <c r="R110" s="342" t="str">
        <f t="shared" si="9"/>
        <v>Dirección de Gestión de Innovación y Tecnología</v>
      </c>
      <c r="S110" s="326" t="s">
        <v>1183</v>
      </c>
      <c r="T110" s="344" t="s">
        <v>182</v>
      </c>
      <c r="U110" s="363">
        <v>100154181</v>
      </c>
      <c r="V110" s="345" t="s">
        <v>270</v>
      </c>
      <c r="W110" s="345" t="s">
        <v>113</v>
      </c>
      <c r="X110" s="346" t="s">
        <v>271</v>
      </c>
      <c r="Y110" s="342" t="s">
        <v>272</v>
      </c>
      <c r="Z110" s="347" t="s">
        <v>77</v>
      </c>
      <c r="AA110" s="336" t="s">
        <v>83</v>
      </c>
      <c r="AB110" s="357">
        <v>45352</v>
      </c>
      <c r="AC110" s="357">
        <v>45369</v>
      </c>
      <c r="AD110" s="357">
        <v>45378</v>
      </c>
      <c r="AE110" s="357">
        <v>45378</v>
      </c>
      <c r="AF110" s="350">
        <f t="shared" si="11"/>
        <v>17</v>
      </c>
      <c r="AG110" s="350">
        <f t="shared" si="11"/>
        <v>9</v>
      </c>
      <c r="AH110" s="350">
        <f t="shared" si="8"/>
        <v>26</v>
      </c>
      <c r="AI110" s="342" t="s">
        <v>116</v>
      </c>
      <c r="AJ110" s="341" t="s">
        <v>255</v>
      </c>
      <c r="AK110" s="350" t="str">
        <f>VLOOKUP(Q110,[5]BD!H$6:K$170,4,0)</f>
        <v>13-10-00-000</v>
      </c>
    </row>
    <row r="111" spans="1:37" s="334" customFormat="1" ht="15" customHeight="1" x14ac:dyDescent="0.25">
      <c r="A111" s="68">
        <v>89</v>
      </c>
      <c r="B111" s="352">
        <v>81111508</v>
      </c>
      <c r="C111" s="353" t="s">
        <v>170</v>
      </c>
      <c r="D111" s="354" t="s">
        <v>151</v>
      </c>
      <c r="E111" s="355">
        <v>140</v>
      </c>
      <c r="F111" s="353" t="s">
        <v>157</v>
      </c>
      <c r="G111" s="93" t="s">
        <v>67</v>
      </c>
      <c r="H111" s="356">
        <f>500000000-177000000</f>
        <v>323000000</v>
      </c>
      <c r="I111" s="356">
        <f>500000000-177000000</f>
        <v>323000000</v>
      </c>
      <c r="J111" s="340" t="s">
        <v>68</v>
      </c>
      <c r="K111" s="336" t="s">
        <v>69</v>
      </c>
      <c r="L111" s="76">
        <f t="shared" si="12"/>
        <v>0</v>
      </c>
      <c r="M111" s="341" t="s">
        <v>300</v>
      </c>
      <c r="N111" s="342" t="s">
        <v>100</v>
      </c>
      <c r="O111" s="345" t="s">
        <v>108</v>
      </c>
      <c r="P111" s="343" t="s">
        <v>181</v>
      </c>
      <c r="Q111" s="325" t="s">
        <v>269</v>
      </c>
      <c r="R111" s="342" t="str">
        <f t="shared" si="9"/>
        <v>Dirección de Gestión de Innovación y Tecnología</v>
      </c>
      <c r="S111" s="326" t="s">
        <v>1183</v>
      </c>
      <c r="T111" s="344" t="s">
        <v>182</v>
      </c>
      <c r="U111" s="350">
        <v>100154181</v>
      </c>
      <c r="V111" s="345" t="s">
        <v>270</v>
      </c>
      <c r="W111" s="345" t="s">
        <v>113</v>
      </c>
      <c r="X111" s="346" t="s">
        <v>271</v>
      </c>
      <c r="Y111" s="342" t="s">
        <v>272</v>
      </c>
      <c r="Z111" s="347" t="s">
        <v>77</v>
      </c>
      <c r="AA111" s="336" t="s">
        <v>81</v>
      </c>
      <c r="AB111" s="357">
        <v>45306</v>
      </c>
      <c r="AC111" s="357">
        <v>45337</v>
      </c>
      <c r="AD111" s="357">
        <v>45397</v>
      </c>
      <c r="AE111" s="357">
        <v>45397</v>
      </c>
      <c r="AF111" s="350">
        <f t="shared" si="11"/>
        <v>31</v>
      </c>
      <c r="AG111" s="350">
        <f t="shared" si="11"/>
        <v>60</v>
      </c>
      <c r="AH111" s="350">
        <f t="shared" si="8"/>
        <v>91</v>
      </c>
      <c r="AI111" s="342" t="s">
        <v>116</v>
      </c>
      <c r="AJ111" s="341" t="s">
        <v>255</v>
      </c>
      <c r="AK111" s="350" t="str">
        <f>VLOOKUP(Q111,[5]BD!H$6:K$170,4,0)</f>
        <v>13-10-00-000</v>
      </c>
    </row>
    <row r="112" spans="1:37" s="334" customFormat="1" ht="15" customHeight="1" x14ac:dyDescent="0.25">
      <c r="A112" s="68">
        <v>90</v>
      </c>
      <c r="B112" s="335" t="s">
        <v>301</v>
      </c>
      <c r="C112" s="336" t="s">
        <v>302</v>
      </c>
      <c r="D112" s="337" t="s">
        <v>156</v>
      </c>
      <c r="E112" s="338">
        <v>210</v>
      </c>
      <c r="F112" s="336" t="s">
        <v>66</v>
      </c>
      <c r="G112" s="73" t="s">
        <v>67</v>
      </c>
      <c r="H112" s="339">
        <v>102000000</v>
      </c>
      <c r="I112" s="339">
        <v>102000000</v>
      </c>
      <c r="J112" s="340" t="s">
        <v>68</v>
      </c>
      <c r="K112" s="336" t="s">
        <v>69</v>
      </c>
      <c r="L112" s="76">
        <f t="shared" si="12"/>
        <v>0</v>
      </c>
      <c r="M112" s="341" t="s">
        <v>303</v>
      </c>
      <c r="N112" s="342" t="s">
        <v>100</v>
      </c>
      <c r="O112" s="345" t="s">
        <v>108</v>
      </c>
      <c r="P112" s="343" t="s">
        <v>304</v>
      </c>
      <c r="Q112" s="325" t="s">
        <v>305</v>
      </c>
      <c r="R112" s="325" t="str">
        <f>+T112</f>
        <v>Dirección de Gestión de Aduanas</v>
      </c>
      <c r="S112" s="326" t="s">
        <v>1183</v>
      </c>
      <c r="T112" s="344" t="s">
        <v>306</v>
      </c>
      <c r="U112" s="369">
        <v>100210168</v>
      </c>
      <c r="V112" s="345" t="s">
        <v>307</v>
      </c>
      <c r="W112" s="345" t="s">
        <v>161</v>
      </c>
      <c r="X112" s="346" t="s">
        <v>308</v>
      </c>
      <c r="Y112" s="342">
        <v>6017428974</v>
      </c>
      <c r="Z112" s="347" t="s">
        <v>77</v>
      </c>
      <c r="AA112" s="336" t="s">
        <v>78</v>
      </c>
      <c r="AB112" s="357">
        <v>45336</v>
      </c>
      <c r="AC112" s="357">
        <v>45357</v>
      </c>
      <c r="AD112" s="357">
        <v>45364</v>
      </c>
      <c r="AE112" s="357">
        <v>45367</v>
      </c>
      <c r="AF112" s="350">
        <f t="shared" si="11"/>
        <v>21</v>
      </c>
      <c r="AG112" s="350">
        <f t="shared" si="11"/>
        <v>7</v>
      </c>
      <c r="AH112" s="350">
        <f t="shared" si="8"/>
        <v>28</v>
      </c>
      <c r="AI112" s="345" t="s">
        <v>309</v>
      </c>
      <c r="AJ112" s="359" t="s">
        <v>310</v>
      </c>
      <c r="AK112" s="350" t="str">
        <f>VLOOKUP(Q112,[5]BD!H$6:K$170,4,0)</f>
        <v>13-10-00-000</v>
      </c>
    </row>
    <row r="113" spans="1:37" s="334" customFormat="1" ht="15" customHeight="1" x14ac:dyDescent="0.25">
      <c r="A113" s="68">
        <v>91</v>
      </c>
      <c r="B113" s="335">
        <v>12142000</v>
      </c>
      <c r="C113" s="336" t="s">
        <v>311</v>
      </c>
      <c r="D113" s="337" t="s">
        <v>151</v>
      </c>
      <c r="E113" s="338">
        <v>210</v>
      </c>
      <c r="F113" s="336" t="s">
        <v>164</v>
      </c>
      <c r="G113" s="73" t="s">
        <v>67</v>
      </c>
      <c r="H113" s="339">
        <v>60000000</v>
      </c>
      <c r="I113" s="339">
        <v>60000000</v>
      </c>
      <c r="J113" s="340" t="s">
        <v>68</v>
      </c>
      <c r="K113" s="336" t="s">
        <v>69</v>
      </c>
      <c r="L113" s="76">
        <f t="shared" si="12"/>
        <v>0</v>
      </c>
      <c r="M113" s="341" t="s">
        <v>312</v>
      </c>
      <c r="N113" s="342" t="s">
        <v>313</v>
      </c>
      <c r="O113" s="342" t="s">
        <v>72</v>
      </c>
      <c r="P113" s="343" t="s">
        <v>304</v>
      </c>
      <c r="Q113" s="325" t="s">
        <v>305</v>
      </c>
      <c r="R113" s="325" t="str">
        <f t="shared" ref="R113:R141" si="13">+T113</f>
        <v>Dirección de Gestión de Aduanas</v>
      </c>
      <c r="S113" s="326" t="s">
        <v>1183</v>
      </c>
      <c r="T113" s="344" t="s">
        <v>306</v>
      </c>
      <c r="U113" s="369">
        <v>100210168</v>
      </c>
      <c r="V113" s="345" t="s">
        <v>307</v>
      </c>
      <c r="W113" s="345" t="s">
        <v>161</v>
      </c>
      <c r="X113" s="346" t="s">
        <v>308</v>
      </c>
      <c r="Y113" s="342">
        <v>6017428973</v>
      </c>
      <c r="Z113" s="347" t="s">
        <v>77</v>
      </c>
      <c r="AA113" s="336" t="s">
        <v>197</v>
      </c>
      <c r="AB113" s="357">
        <v>45323</v>
      </c>
      <c r="AC113" s="357">
        <v>45351</v>
      </c>
      <c r="AD113" s="357">
        <v>45365</v>
      </c>
      <c r="AE113" s="357">
        <v>45372</v>
      </c>
      <c r="AF113" s="350">
        <f t="shared" si="11"/>
        <v>28</v>
      </c>
      <c r="AG113" s="350">
        <f t="shared" si="11"/>
        <v>14</v>
      </c>
      <c r="AH113" s="350">
        <f t="shared" si="8"/>
        <v>42</v>
      </c>
      <c r="AI113" s="350" t="s">
        <v>69</v>
      </c>
      <c r="AJ113" s="351" t="s">
        <v>69</v>
      </c>
      <c r="AK113" s="350" t="str">
        <f>VLOOKUP(Q113,[5]BD!H$6:K$170,4,0)</f>
        <v>13-10-00-000</v>
      </c>
    </row>
    <row r="114" spans="1:37" s="334" customFormat="1" ht="15" customHeight="1" x14ac:dyDescent="0.25">
      <c r="A114" s="68">
        <v>92</v>
      </c>
      <c r="B114" s="335">
        <v>41116107</v>
      </c>
      <c r="C114" s="336" t="s">
        <v>314</v>
      </c>
      <c r="D114" s="337" t="s">
        <v>167</v>
      </c>
      <c r="E114" s="338">
        <v>120</v>
      </c>
      <c r="F114" s="336" t="s">
        <v>164</v>
      </c>
      <c r="G114" s="73" t="s">
        <v>67</v>
      </c>
      <c r="H114" s="339">
        <v>56000000</v>
      </c>
      <c r="I114" s="339">
        <v>56000000</v>
      </c>
      <c r="J114" s="340" t="s">
        <v>68</v>
      </c>
      <c r="K114" s="336" t="s">
        <v>69</v>
      </c>
      <c r="L114" s="76">
        <f t="shared" si="12"/>
        <v>0</v>
      </c>
      <c r="M114" s="341" t="s">
        <v>315</v>
      </c>
      <c r="N114" s="342" t="s">
        <v>154</v>
      </c>
      <c r="O114" s="342" t="s">
        <v>72</v>
      </c>
      <c r="P114" s="343" t="s">
        <v>304</v>
      </c>
      <c r="Q114" s="325" t="s">
        <v>305</v>
      </c>
      <c r="R114" s="325" t="str">
        <f t="shared" si="13"/>
        <v>Dirección de Gestión de Aduanas</v>
      </c>
      <c r="S114" s="326" t="s">
        <v>1183</v>
      </c>
      <c r="T114" s="344" t="s">
        <v>306</v>
      </c>
      <c r="U114" s="369">
        <v>100210168</v>
      </c>
      <c r="V114" s="345" t="s">
        <v>307</v>
      </c>
      <c r="W114" s="345" t="s">
        <v>161</v>
      </c>
      <c r="X114" s="346" t="s">
        <v>308</v>
      </c>
      <c r="Y114" s="342">
        <v>6017428973</v>
      </c>
      <c r="Z114" s="347" t="s">
        <v>77</v>
      </c>
      <c r="AA114" s="336" t="s">
        <v>81</v>
      </c>
      <c r="AB114" s="357">
        <v>45364</v>
      </c>
      <c r="AC114" s="357">
        <v>45392</v>
      </c>
      <c r="AD114" s="357">
        <v>45406</v>
      </c>
      <c r="AE114" s="357">
        <v>45413</v>
      </c>
      <c r="AF114" s="350">
        <f t="shared" si="11"/>
        <v>28</v>
      </c>
      <c r="AG114" s="350">
        <f t="shared" si="11"/>
        <v>14</v>
      </c>
      <c r="AH114" s="350">
        <f t="shared" si="8"/>
        <v>42</v>
      </c>
      <c r="AI114" s="350" t="s">
        <v>69</v>
      </c>
      <c r="AJ114" s="351" t="s">
        <v>69</v>
      </c>
      <c r="AK114" s="350" t="str">
        <f>VLOOKUP(Q114,[5]BD!H$6:K$170,4,0)</f>
        <v>13-10-00-000</v>
      </c>
    </row>
    <row r="115" spans="1:37" s="334" customFormat="1" ht="15" customHeight="1" x14ac:dyDescent="0.25">
      <c r="A115" s="68">
        <v>93</v>
      </c>
      <c r="B115" s="335">
        <v>12352100</v>
      </c>
      <c r="C115" s="336" t="s">
        <v>316</v>
      </c>
      <c r="D115" s="337" t="s">
        <v>151</v>
      </c>
      <c r="E115" s="338">
        <v>240</v>
      </c>
      <c r="F115" s="336" t="s">
        <v>164</v>
      </c>
      <c r="G115" s="73" t="s">
        <v>67</v>
      </c>
      <c r="H115" s="339">
        <v>100000000</v>
      </c>
      <c r="I115" s="339">
        <v>100000000</v>
      </c>
      <c r="J115" s="340" t="s">
        <v>68</v>
      </c>
      <c r="K115" s="336" t="s">
        <v>69</v>
      </c>
      <c r="L115" s="76">
        <f t="shared" si="12"/>
        <v>0</v>
      </c>
      <c r="M115" s="341" t="s">
        <v>317</v>
      </c>
      <c r="N115" s="342" t="s">
        <v>313</v>
      </c>
      <c r="O115" s="342" t="s">
        <v>72</v>
      </c>
      <c r="P115" s="343" t="s">
        <v>304</v>
      </c>
      <c r="Q115" s="325" t="s">
        <v>305</v>
      </c>
      <c r="R115" s="325" t="str">
        <f t="shared" si="13"/>
        <v>Dirección de Gestión de Aduanas</v>
      </c>
      <c r="S115" s="326" t="s">
        <v>1183</v>
      </c>
      <c r="T115" s="344" t="s">
        <v>306</v>
      </c>
      <c r="U115" s="369">
        <v>100210168</v>
      </c>
      <c r="V115" s="345" t="s">
        <v>307</v>
      </c>
      <c r="W115" s="345" t="s">
        <v>161</v>
      </c>
      <c r="X115" s="346" t="s">
        <v>308</v>
      </c>
      <c r="Y115" s="342">
        <v>6017428973</v>
      </c>
      <c r="Z115" s="347" t="s">
        <v>77</v>
      </c>
      <c r="AA115" s="336" t="s">
        <v>197</v>
      </c>
      <c r="AB115" s="357">
        <v>45322</v>
      </c>
      <c r="AC115" s="357">
        <v>45350</v>
      </c>
      <c r="AD115" s="357">
        <v>45364</v>
      </c>
      <c r="AE115" s="357">
        <v>45371</v>
      </c>
      <c r="AF115" s="350">
        <f t="shared" si="11"/>
        <v>28</v>
      </c>
      <c r="AG115" s="350">
        <f t="shared" si="11"/>
        <v>14</v>
      </c>
      <c r="AH115" s="350">
        <f t="shared" si="8"/>
        <v>42</v>
      </c>
      <c r="AI115" s="350" t="s">
        <v>69</v>
      </c>
      <c r="AJ115" s="351" t="s">
        <v>69</v>
      </c>
      <c r="AK115" s="350" t="str">
        <f>VLOOKUP(Q115,[5]BD!H$6:K$170,4,0)</f>
        <v>13-10-00-000</v>
      </c>
    </row>
    <row r="116" spans="1:37" s="334" customFormat="1" ht="15" customHeight="1" x14ac:dyDescent="0.25">
      <c r="A116" s="68">
        <v>94</v>
      </c>
      <c r="B116" s="335">
        <v>41121800</v>
      </c>
      <c r="C116" s="336" t="s">
        <v>318</v>
      </c>
      <c r="D116" s="337" t="s">
        <v>241</v>
      </c>
      <c r="E116" s="338">
        <v>90</v>
      </c>
      <c r="F116" s="336" t="s">
        <v>164</v>
      </c>
      <c r="G116" s="73" t="s">
        <v>67</v>
      </c>
      <c r="H116" s="339">
        <v>30000000</v>
      </c>
      <c r="I116" s="339">
        <v>30000000</v>
      </c>
      <c r="J116" s="340" t="s">
        <v>68</v>
      </c>
      <c r="K116" s="336" t="s">
        <v>69</v>
      </c>
      <c r="L116" s="76">
        <f t="shared" si="12"/>
        <v>0</v>
      </c>
      <c r="M116" s="341" t="s">
        <v>319</v>
      </c>
      <c r="N116" s="342" t="s">
        <v>154</v>
      </c>
      <c r="O116" s="342" t="s">
        <v>72</v>
      </c>
      <c r="P116" s="343" t="s">
        <v>304</v>
      </c>
      <c r="Q116" s="325" t="s">
        <v>305</v>
      </c>
      <c r="R116" s="325" t="str">
        <f t="shared" si="13"/>
        <v>Dirección de Gestión de Aduanas</v>
      </c>
      <c r="S116" s="326" t="s">
        <v>1183</v>
      </c>
      <c r="T116" s="344" t="s">
        <v>306</v>
      </c>
      <c r="U116" s="369">
        <v>100210168</v>
      </c>
      <c r="V116" s="345" t="s">
        <v>307</v>
      </c>
      <c r="W116" s="345" t="s">
        <v>161</v>
      </c>
      <c r="X116" s="346" t="s">
        <v>308</v>
      </c>
      <c r="Y116" s="342">
        <v>6017428973</v>
      </c>
      <c r="Z116" s="347" t="s">
        <v>77</v>
      </c>
      <c r="AA116" s="336" t="s">
        <v>283</v>
      </c>
      <c r="AB116" s="357">
        <v>45412</v>
      </c>
      <c r="AC116" s="357">
        <v>45440</v>
      </c>
      <c r="AD116" s="357">
        <v>45454</v>
      </c>
      <c r="AE116" s="357">
        <v>45461</v>
      </c>
      <c r="AF116" s="350">
        <f t="shared" si="11"/>
        <v>28</v>
      </c>
      <c r="AG116" s="350">
        <f t="shared" si="11"/>
        <v>14</v>
      </c>
      <c r="AH116" s="350">
        <f t="shared" si="8"/>
        <v>42</v>
      </c>
      <c r="AI116" s="350" t="s">
        <v>69</v>
      </c>
      <c r="AJ116" s="351" t="s">
        <v>69</v>
      </c>
      <c r="AK116" s="350" t="str">
        <f>VLOOKUP(Q116,[5]BD!H$6:K$170,4,0)</f>
        <v>13-10-00-000</v>
      </c>
    </row>
    <row r="117" spans="1:37" s="334" customFormat="1" ht="15" customHeight="1" x14ac:dyDescent="0.25">
      <c r="A117" s="68">
        <v>95</v>
      </c>
      <c r="B117" s="335">
        <v>81101706</v>
      </c>
      <c r="C117" s="336" t="s">
        <v>320</v>
      </c>
      <c r="D117" s="337" t="s">
        <v>321</v>
      </c>
      <c r="E117" s="338">
        <v>60</v>
      </c>
      <c r="F117" s="336" t="s">
        <v>164</v>
      </c>
      <c r="G117" s="73" t="s">
        <v>67</v>
      </c>
      <c r="H117" s="339">
        <v>10000000</v>
      </c>
      <c r="I117" s="339">
        <v>10000000</v>
      </c>
      <c r="J117" s="340" t="s">
        <v>68</v>
      </c>
      <c r="K117" s="336" t="s">
        <v>69</v>
      </c>
      <c r="L117" s="76">
        <f t="shared" si="12"/>
        <v>0</v>
      </c>
      <c r="M117" s="341" t="s">
        <v>322</v>
      </c>
      <c r="N117" s="342" t="s">
        <v>100</v>
      </c>
      <c r="O117" s="342" t="s">
        <v>72</v>
      </c>
      <c r="P117" s="343" t="s">
        <v>304</v>
      </c>
      <c r="Q117" s="325" t="s">
        <v>305</v>
      </c>
      <c r="R117" s="325" t="str">
        <f t="shared" si="13"/>
        <v>Dirección de Gestión de Aduanas</v>
      </c>
      <c r="S117" s="326" t="s">
        <v>1183</v>
      </c>
      <c r="T117" s="344" t="s">
        <v>306</v>
      </c>
      <c r="U117" s="369">
        <v>100210168</v>
      </c>
      <c r="V117" s="345" t="s">
        <v>307</v>
      </c>
      <c r="W117" s="345" t="s">
        <v>161</v>
      </c>
      <c r="X117" s="346" t="s">
        <v>308</v>
      </c>
      <c r="Y117" s="342">
        <v>6017428973</v>
      </c>
      <c r="Z117" s="347" t="s">
        <v>77</v>
      </c>
      <c r="AA117" s="336" t="s">
        <v>283</v>
      </c>
      <c r="AB117" s="357">
        <v>45441</v>
      </c>
      <c r="AC117" s="357">
        <v>45469</v>
      </c>
      <c r="AD117" s="357">
        <v>45483</v>
      </c>
      <c r="AE117" s="357">
        <v>45490</v>
      </c>
      <c r="AF117" s="350">
        <f t="shared" si="11"/>
        <v>28</v>
      </c>
      <c r="AG117" s="350">
        <f t="shared" si="11"/>
        <v>14</v>
      </c>
      <c r="AH117" s="350">
        <f t="shared" si="8"/>
        <v>42</v>
      </c>
      <c r="AI117" s="350" t="s">
        <v>69</v>
      </c>
      <c r="AJ117" s="351" t="s">
        <v>69</v>
      </c>
      <c r="AK117" s="350" t="str">
        <f>VLOOKUP(Q117,[5]BD!H$6:K$170,4,0)</f>
        <v>13-10-00-000</v>
      </c>
    </row>
    <row r="118" spans="1:37" s="334" customFormat="1" ht="15" customHeight="1" x14ac:dyDescent="0.25">
      <c r="A118" s="68">
        <v>96</v>
      </c>
      <c r="B118" s="335">
        <v>81101706</v>
      </c>
      <c r="C118" s="336" t="s">
        <v>320</v>
      </c>
      <c r="D118" s="337" t="s">
        <v>156</v>
      </c>
      <c r="E118" s="338">
        <v>210</v>
      </c>
      <c r="F118" s="336" t="s">
        <v>164</v>
      </c>
      <c r="G118" s="73" t="s">
        <v>67</v>
      </c>
      <c r="H118" s="339">
        <v>40000000</v>
      </c>
      <c r="I118" s="339">
        <v>40000000</v>
      </c>
      <c r="J118" s="340" t="s">
        <v>68</v>
      </c>
      <c r="K118" s="336" t="s">
        <v>69</v>
      </c>
      <c r="L118" s="76">
        <f t="shared" si="12"/>
        <v>0</v>
      </c>
      <c r="M118" s="341" t="s">
        <v>323</v>
      </c>
      <c r="N118" s="342" t="s">
        <v>100</v>
      </c>
      <c r="O118" s="342" t="s">
        <v>72</v>
      </c>
      <c r="P118" s="343" t="s">
        <v>304</v>
      </c>
      <c r="Q118" s="325" t="s">
        <v>305</v>
      </c>
      <c r="R118" s="325" t="str">
        <f t="shared" si="13"/>
        <v>Dirección de Gestión de Aduanas</v>
      </c>
      <c r="S118" s="326" t="s">
        <v>1183</v>
      </c>
      <c r="T118" s="344" t="s">
        <v>306</v>
      </c>
      <c r="U118" s="369">
        <v>100210168</v>
      </c>
      <c r="V118" s="345" t="s">
        <v>307</v>
      </c>
      <c r="W118" s="345" t="s">
        <v>161</v>
      </c>
      <c r="X118" s="346" t="s">
        <v>308</v>
      </c>
      <c r="Y118" s="342">
        <v>6017428973</v>
      </c>
      <c r="Z118" s="347" t="s">
        <v>77</v>
      </c>
      <c r="AA118" s="336" t="s">
        <v>81</v>
      </c>
      <c r="AB118" s="357">
        <v>45337</v>
      </c>
      <c r="AC118" s="357">
        <v>45365</v>
      </c>
      <c r="AD118" s="357">
        <v>45379</v>
      </c>
      <c r="AE118" s="357">
        <v>45386</v>
      </c>
      <c r="AF118" s="350">
        <f t="shared" si="11"/>
        <v>28</v>
      </c>
      <c r="AG118" s="350">
        <f t="shared" si="11"/>
        <v>14</v>
      </c>
      <c r="AH118" s="350">
        <f t="shared" si="8"/>
        <v>42</v>
      </c>
      <c r="AI118" s="350" t="s">
        <v>69</v>
      </c>
      <c r="AJ118" s="351" t="s">
        <v>69</v>
      </c>
      <c r="AK118" s="350" t="str">
        <f>VLOOKUP(Q118,[5]BD!H$6:K$170,4,0)</f>
        <v>13-10-00-000</v>
      </c>
    </row>
    <row r="119" spans="1:37" s="334" customFormat="1" ht="15" customHeight="1" x14ac:dyDescent="0.25">
      <c r="A119" s="68">
        <v>97</v>
      </c>
      <c r="B119" s="335">
        <v>76121900</v>
      </c>
      <c r="C119" s="336" t="s">
        <v>324</v>
      </c>
      <c r="D119" s="337" t="s">
        <v>167</v>
      </c>
      <c r="E119" s="338">
        <v>180</v>
      </c>
      <c r="F119" s="336" t="s">
        <v>164</v>
      </c>
      <c r="G119" s="73" t="s">
        <v>67</v>
      </c>
      <c r="H119" s="339">
        <v>4000000</v>
      </c>
      <c r="I119" s="339">
        <v>4000000</v>
      </c>
      <c r="J119" s="340" t="s">
        <v>68</v>
      </c>
      <c r="K119" s="336" t="s">
        <v>69</v>
      </c>
      <c r="L119" s="76">
        <f t="shared" si="12"/>
        <v>0</v>
      </c>
      <c r="M119" s="341" t="s">
        <v>325</v>
      </c>
      <c r="N119" s="342" t="s">
        <v>100</v>
      </c>
      <c r="O119" s="342" t="s">
        <v>72</v>
      </c>
      <c r="P119" s="343" t="s">
        <v>304</v>
      </c>
      <c r="Q119" s="325" t="s">
        <v>305</v>
      </c>
      <c r="R119" s="325" t="str">
        <f t="shared" si="13"/>
        <v>Dirección de Gestión de Aduanas</v>
      </c>
      <c r="S119" s="326" t="s">
        <v>1183</v>
      </c>
      <c r="T119" s="344" t="s">
        <v>306</v>
      </c>
      <c r="U119" s="369">
        <v>100210168</v>
      </c>
      <c r="V119" s="345" t="s">
        <v>307</v>
      </c>
      <c r="W119" s="345" t="s">
        <v>161</v>
      </c>
      <c r="X119" s="346" t="s">
        <v>308</v>
      </c>
      <c r="Y119" s="342">
        <v>6017428973</v>
      </c>
      <c r="Z119" s="347" t="s">
        <v>77</v>
      </c>
      <c r="AA119" s="336" t="s">
        <v>283</v>
      </c>
      <c r="AB119" s="357">
        <v>45384</v>
      </c>
      <c r="AC119" s="357">
        <v>45412</v>
      </c>
      <c r="AD119" s="357">
        <v>45426</v>
      </c>
      <c r="AE119" s="357">
        <v>45433</v>
      </c>
      <c r="AF119" s="350">
        <f t="shared" si="11"/>
        <v>28</v>
      </c>
      <c r="AG119" s="350">
        <f t="shared" si="11"/>
        <v>14</v>
      </c>
      <c r="AH119" s="350">
        <f t="shared" si="8"/>
        <v>42</v>
      </c>
      <c r="AI119" s="350" t="s">
        <v>69</v>
      </c>
      <c r="AJ119" s="351" t="s">
        <v>69</v>
      </c>
      <c r="AK119" s="350" t="str">
        <f>VLOOKUP(Q119,[5]BD!H$6:K$170,4,0)</f>
        <v>13-10-00-000</v>
      </c>
    </row>
    <row r="120" spans="1:37" s="334" customFormat="1" ht="15" customHeight="1" x14ac:dyDescent="0.25">
      <c r="A120" s="68">
        <v>98</v>
      </c>
      <c r="B120" s="335">
        <v>81101706</v>
      </c>
      <c r="C120" s="336" t="s">
        <v>320</v>
      </c>
      <c r="D120" s="337" t="s">
        <v>321</v>
      </c>
      <c r="E120" s="338">
        <v>120</v>
      </c>
      <c r="F120" s="336" t="s">
        <v>66</v>
      </c>
      <c r="G120" s="73" t="s">
        <v>67</v>
      </c>
      <c r="H120" s="339">
        <v>80000000</v>
      </c>
      <c r="I120" s="339">
        <v>80000000</v>
      </c>
      <c r="J120" s="340" t="s">
        <v>68</v>
      </c>
      <c r="K120" s="336" t="s">
        <v>69</v>
      </c>
      <c r="L120" s="76">
        <f t="shared" si="12"/>
        <v>0</v>
      </c>
      <c r="M120" s="341" t="s">
        <v>326</v>
      </c>
      <c r="N120" s="342" t="s">
        <v>100</v>
      </c>
      <c r="O120" s="342" t="s">
        <v>72</v>
      </c>
      <c r="P120" s="343" t="s">
        <v>304</v>
      </c>
      <c r="Q120" s="325" t="s">
        <v>305</v>
      </c>
      <c r="R120" s="325" t="str">
        <f t="shared" si="13"/>
        <v>Dirección de Gestión de Aduanas</v>
      </c>
      <c r="S120" s="326" t="s">
        <v>1183</v>
      </c>
      <c r="T120" s="344" t="s">
        <v>306</v>
      </c>
      <c r="U120" s="369">
        <v>100210168</v>
      </c>
      <c r="V120" s="345" t="s">
        <v>307</v>
      </c>
      <c r="W120" s="345" t="s">
        <v>161</v>
      </c>
      <c r="X120" s="346" t="s">
        <v>308</v>
      </c>
      <c r="Y120" s="342">
        <v>6017428973</v>
      </c>
      <c r="Z120" s="347" t="s">
        <v>77</v>
      </c>
      <c r="AA120" s="336" t="s">
        <v>78</v>
      </c>
      <c r="AB120" s="357">
        <v>45428</v>
      </c>
      <c r="AC120" s="357">
        <v>45449</v>
      </c>
      <c r="AD120" s="357">
        <v>45456</v>
      </c>
      <c r="AE120" s="357">
        <v>45459</v>
      </c>
      <c r="AF120" s="350">
        <f t="shared" si="11"/>
        <v>21</v>
      </c>
      <c r="AG120" s="350">
        <f t="shared" si="11"/>
        <v>7</v>
      </c>
      <c r="AH120" s="350">
        <f t="shared" si="8"/>
        <v>28</v>
      </c>
      <c r="AI120" s="350" t="s">
        <v>69</v>
      </c>
      <c r="AJ120" s="351" t="s">
        <v>69</v>
      </c>
      <c r="AK120" s="350" t="str">
        <f>VLOOKUP(Q120,[5]BD!H$6:K$170,4,0)</f>
        <v>13-10-00-000</v>
      </c>
    </row>
    <row r="121" spans="1:37" s="334" customFormat="1" ht="15" customHeight="1" x14ac:dyDescent="0.25">
      <c r="A121" s="68">
        <v>99</v>
      </c>
      <c r="B121" s="335">
        <v>41115700</v>
      </c>
      <c r="C121" s="336" t="s">
        <v>327</v>
      </c>
      <c r="D121" s="337" t="s">
        <v>321</v>
      </c>
      <c r="E121" s="338">
        <v>60</v>
      </c>
      <c r="F121" s="336" t="s">
        <v>164</v>
      </c>
      <c r="G121" s="73" t="s">
        <v>67</v>
      </c>
      <c r="H121" s="339">
        <v>60000000</v>
      </c>
      <c r="I121" s="339">
        <v>60000000</v>
      </c>
      <c r="J121" s="340" t="s">
        <v>68</v>
      </c>
      <c r="K121" s="336" t="s">
        <v>69</v>
      </c>
      <c r="L121" s="76">
        <f t="shared" si="12"/>
        <v>0</v>
      </c>
      <c r="M121" s="341" t="s">
        <v>328</v>
      </c>
      <c r="N121" s="342" t="s">
        <v>154</v>
      </c>
      <c r="O121" s="342" t="s">
        <v>72</v>
      </c>
      <c r="P121" s="343" t="s">
        <v>304</v>
      </c>
      <c r="Q121" s="325" t="s">
        <v>305</v>
      </c>
      <c r="R121" s="325" t="str">
        <f t="shared" si="13"/>
        <v>Dirección de Gestión de Aduanas</v>
      </c>
      <c r="S121" s="326" t="s">
        <v>1183</v>
      </c>
      <c r="T121" s="344" t="s">
        <v>306</v>
      </c>
      <c r="U121" s="369">
        <v>100210168</v>
      </c>
      <c r="V121" s="345" t="s">
        <v>307</v>
      </c>
      <c r="W121" s="345" t="s">
        <v>161</v>
      </c>
      <c r="X121" s="346" t="s">
        <v>308</v>
      </c>
      <c r="Y121" s="342">
        <v>6017428973</v>
      </c>
      <c r="Z121" s="347" t="s">
        <v>77</v>
      </c>
      <c r="AA121" s="336" t="s">
        <v>81</v>
      </c>
      <c r="AB121" s="357">
        <v>45428</v>
      </c>
      <c r="AC121" s="357">
        <v>45456</v>
      </c>
      <c r="AD121" s="357">
        <v>45470</v>
      </c>
      <c r="AE121" s="357">
        <v>45477</v>
      </c>
      <c r="AF121" s="350">
        <f t="shared" si="11"/>
        <v>28</v>
      </c>
      <c r="AG121" s="350">
        <f t="shared" si="11"/>
        <v>14</v>
      </c>
      <c r="AH121" s="350">
        <f t="shared" si="8"/>
        <v>42</v>
      </c>
      <c r="AI121" s="350" t="s">
        <v>69</v>
      </c>
      <c r="AJ121" s="351" t="s">
        <v>69</v>
      </c>
      <c r="AK121" s="350" t="str">
        <f>VLOOKUP(Q121,[5]BD!H$6:K$170,4,0)</f>
        <v>13-10-00-000</v>
      </c>
    </row>
    <row r="122" spans="1:37" s="334" customFormat="1" ht="15" customHeight="1" x14ac:dyDescent="0.25">
      <c r="A122" s="68">
        <v>100</v>
      </c>
      <c r="B122" s="335">
        <v>81101706</v>
      </c>
      <c r="C122" s="336" t="s">
        <v>320</v>
      </c>
      <c r="D122" s="337" t="s">
        <v>167</v>
      </c>
      <c r="E122" s="338">
        <v>180</v>
      </c>
      <c r="F122" s="336" t="s">
        <v>152</v>
      </c>
      <c r="G122" s="73" t="s">
        <v>67</v>
      </c>
      <c r="H122" s="339">
        <v>345123965</v>
      </c>
      <c r="I122" s="339">
        <v>345123965</v>
      </c>
      <c r="J122" s="340" t="s">
        <v>68</v>
      </c>
      <c r="K122" s="336" t="s">
        <v>69</v>
      </c>
      <c r="L122" s="76">
        <f t="shared" si="12"/>
        <v>0</v>
      </c>
      <c r="M122" s="341" t="s">
        <v>329</v>
      </c>
      <c r="N122" s="342" t="s">
        <v>100</v>
      </c>
      <c r="O122" s="342" t="s">
        <v>72</v>
      </c>
      <c r="P122" s="343" t="s">
        <v>304</v>
      </c>
      <c r="Q122" s="325" t="s">
        <v>305</v>
      </c>
      <c r="R122" s="325" t="str">
        <f t="shared" si="13"/>
        <v>Dirección de Gestión de Aduanas</v>
      </c>
      <c r="S122" s="326" t="s">
        <v>1183</v>
      </c>
      <c r="T122" s="344" t="s">
        <v>306</v>
      </c>
      <c r="U122" s="369">
        <v>100210168</v>
      </c>
      <c r="V122" s="345" t="s">
        <v>307</v>
      </c>
      <c r="W122" s="345" t="s">
        <v>161</v>
      </c>
      <c r="X122" s="346" t="s">
        <v>308</v>
      </c>
      <c r="Y122" s="342">
        <v>6017428973</v>
      </c>
      <c r="Z122" s="347" t="s">
        <v>77</v>
      </c>
      <c r="AA122" s="336" t="s">
        <v>78</v>
      </c>
      <c r="AB122" s="357">
        <v>45350</v>
      </c>
      <c r="AC122" s="357">
        <v>45385</v>
      </c>
      <c r="AD122" s="357">
        <v>45420</v>
      </c>
      <c r="AE122" s="357">
        <v>45427</v>
      </c>
      <c r="AF122" s="350">
        <f t="shared" si="11"/>
        <v>35</v>
      </c>
      <c r="AG122" s="350">
        <f t="shared" si="11"/>
        <v>35</v>
      </c>
      <c r="AH122" s="350">
        <f t="shared" si="8"/>
        <v>70</v>
      </c>
      <c r="AI122" s="350" t="s">
        <v>69</v>
      </c>
      <c r="AJ122" s="351" t="s">
        <v>69</v>
      </c>
      <c r="AK122" s="350" t="str">
        <f>VLOOKUP(Q122,[5]BD!H$6:K$170,4,0)</f>
        <v>13-10-00-000</v>
      </c>
    </row>
    <row r="123" spans="1:37" s="334" customFormat="1" ht="15" customHeight="1" x14ac:dyDescent="0.25">
      <c r="A123" s="68">
        <v>101</v>
      </c>
      <c r="B123" s="335">
        <v>81101706</v>
      </c>
      <c r="C123" s="336" t="s">
        <v>320</v>
      </c>
      <c r="D123" s="337" t="s">
        <v>321</v>
      </c>
      <c r="E123" s="338">
        <v>90</v>
      </c>
      <c r="F123" s="336" t="s">
        <v>66</v>
      </c>
      <c r="G123" s="73" t="s">
        <v>67</v>
      </c>
      <c r="H123" s="339">
        <v>25000000</v>
      </c>
      <c r="I123" s="339">
        <v>25000000</v>
      </c>
      <c r="J123" s="340" t="s">
        <v>68</v>
      </c>
      <c r="K123" s="336" t="s">
        <v>69</v>
      </c>
      <c r="L123" s="76">
        <f t="shared" si="12"/>
        <v>0</v>
      </c>
      <c r="M123" s="341" t="s">
        <v>330</v>
      </c>
      <c r="N123" s="342" t="s">
        <v>100</v>
      </c>
      <c r="O123" s="342" t="s">
        <v>72</v>
      </c>
      <c r="P123" s="343" t="s">
        <v>304</v>
      </c>
      <c r="Q123" s="325" t="s">
        <v>305</v>
      </c>
      <c r="R123" s="325" t="str">
        <f t="shared" si="13"/>
        <v>Dirección de Gestión de Aduanas</v>
      </c>
      <c r="S123" s="326" t="s">
        <v>1183</v>
      </c>
      <c r="T123" s="344" t="s">
        <v>306</v>
      </c>
      <c r="U123" s="369">
        <v>100210168</v>
      </c>
      <c r="V123" s="345" t="s">
        <v>307</v>
      </c>
      <c r="W123" s="345" t="s">
        <v>161</v>
      </c>
      <c r="X123" s="346" t="s">
        <v>308</v>
      </c>
      <c r="Y123" s="342">
        <v>6017428973</v>
      </c>
      <c r="Z123" s="347" t="s">
        <v>77</v>
      </c>
      <c r="AA123" s="336" t="s">
        <v>83</v>
      </c>
      <c r="AB123" s="357">
        <v>45442</v>
      </c>
      <c r="AC123" s="357">
        <v>45463</v>
      </c>
      <c r="AD123" s="357">
        <v>45470</v>
      </c>
      <c r="AE123" s="357">
        <v>45473</v>
      </c>
      <c r="AF123" s="350">
        <f t="shared" si="11"/>
        <v>21</v>
      </c>
      <c r="AG123" s="350">
        <f t="shared" si="11"/>
        <v>7</v>
      </c>
      <c r="AH123" s="350">
        <f t="shared" si="8"/>
        <v>28</v>
      </c>
      <c r="AI123" s="350" t="s">
        <v>69</v>
      </c>
      <c r="AJ123" s="351" t="s">
        <v>69</v>
      </c>
      <c r="AK123" s="350" t="str">
        <f>VLOOKUP(Q123,[5]BD!H$6:K$170,4,0)</f>
        <v>13-10-00-000</v>
      </c>
    </row>
    <row r="124" spans="1:37" s="334" customFormat="1" ht="15" customHeight="1" x14ac:dyDescent="0.25">
      <c r="A124" s="68">
        <v>102</v>
      </c>
      <c r="B124" s="335">
        <v>81101706</v>
      </c>
      <c r="C124" s="336" t="s">
        <v>320</v>
      </c>
      <c r="D124" s="337" t="s">
        <v>241</v>
      </c>
      <c r="E124" s="338">
        <v>120</v>
      </c>
      <c r="F124" s="336" t="s">
        <v>66</v>
      </c>
      <c r="G124" s="73" t="s">
        <v>67</v>
      </c>
      <c r="H124" s="339">
        <v>25000000</v>
      </c>
      <c r="I124" s="339">
        <v>25000000</v>
      </c>
      <c r="J124" s="340" t="s">
        <v>68</v>
      </c>
      <c r="K124" s="336" t="s">
        <v>69</v>
      </c>
      <c r="L124" s="76">
        <f t="shared" si="12"/>
        <v>0</v>
      </c>
      <c r="M124" s="341" t="s">
        <v>331</v>
      </c>
      <c r="N124" s="342" t="s">
        <v>100</v>
      </c>
      <c r="O124" s="342" t="s">
        <v>72</v>
      </c>
      <c r="P124" s="343" t="s">
        <v>304</v>
      </c>
      <c r="Q124" s="325" t="s">
        <v>305</v>
      </c>
      <c r="R124" s="325" t="str">
        <f t="shared" si="13"/>
        <v>Dirección de Gestión de Aduanas</v>
      </c>
      <c r="S124" s="326" t="s">
        <v>1183</v>
      </c>
      <c r="T124" s="344" t="s">
        <v>306</v>
      </c>
      <c r="U124" s="369">
        <v>100210168</v>
      </c>
      <c r="V124" s="345" t="s">
        <v>307</v>
      </c>
      <c r="W124" s="345" t="s">
        <v>161</v>
      </c>
      <c r="X124" s="346" t="s">
        <v>308</v>
      </c>
      <c r="Y124" s="342">
        <v>6017428973</v>
      </c>
      <c r="Z124" s="347" t="s">
        <v>77</v>
      </c>
      <c r="AA124" s="336" t="s">
        <v>283</v>
      </c>
      <c r="AB124" s="357">
        <v>45420</v>
      </c>
      <c r="AC124" s="357">
        <v>45441</v>
      </c>
      <c r="AD124" s="357">
        <v>45448</v>
      </c>
      <c r="AE124" s="357">
        <v>45451</v>
      </c>
      <c r="AF124" s="350">
        <f t="shared" si="11"/>
        <v>21</v>
      </c>
      <c r="AG124" s="350">
        <f t="shared" si="11"/>
        <v>7</v>
      </c>
      <c r="AH124" s="350">
        <f t="shared" si="8"/>
        <v>28</v>
      </c>
      <c r="AI124" s="350" t="s">
        <v>69</v>
      </c>
      <c r="AJ124" s="351" t="s">
        <v>69</v>
      </c>
      <c r="AK124" s="350" t="str">
        <f>VLOOKUP(Q124,[5]BD!H$6:K$170,4,0)</f>
        <v>13-10-00-000</v>
      </c>
    </row>
    <row r="125" spans="1:37" s="334" customFormat="1" ht="15" customHeight="1" x14ac:dyDescent="0.25">
      <c r="A125" s="68">
        <v>103</v>
      </c>
      <c r="B125" s="335">
        <v>81101706</v>
      </c>
      <c r="C125" s="336" t="s">
        <v>320</v>
      </c>
      <c r="D125" s="337" t="s">
        <v>167</v>
      </c>
      <c r="E125" s="338">
        <v>120</v>
      </c>
      <c r="F125" s="336" t="s">
        <v>164</v>
      </c>
      <c r="G125" s="73" t="s">
        <v>67</v>
      </c>
      <c r="H125" s="339">
        <v>50000000</v>
      </c>
      <c r="I125" s="339">
        <v>50000000</v>
      </c>
      <c r="J125" s="340" t="s">
        <v>68</v>
      </c>
      <c r="K125" s="336" t="s">
        <v>69</v>
      </c>
      <c r="L125" s="76">
        <f t="shared" si="12"/>
        <v>0</v>
      </c>
      <c r="M125" s="341" t="s">
        <v>332</v>
      </c>
      <c r="N125" s="342" t="s">
        <v>100</v>
      </c>
      <c r="O125" s="345" t="s">
        <v>108</v>
      </c>
      <c r="P125" s="343" t="s">
        <v>304</v>
      </c>
      <c r="Q125" s="325" t="s">
        <v>305</v>
      </c>
      <c r="R125" s="325" t="str">
        <f t="shared" si="13"/>
        <v>Dirección de Gestión de Aduanas</v>
      </c>
      <c r="S125" s="326" t="s">
        <v>1183</v>
      </c>
      <c r="T125" s="344" t="s">
        <v>306</v>
      </c>
      <c r="U125" s="369">
        <v>100210168</v>
      </c>
      <c r="V125" s="345" t="s">
        <v>307</v>
      </c>
      <c r="W125" s="345" t="s">
        <v>161</v>
      </c>
      <c r="X125" s="346" t="s">
        <v>308</v>
      </c>
      <c r="Y125" s="342">
        <v>6017428973</v>
      </c>
      <c r="Z125" s="347" t="s">
        <v>77</v>
      </c>
      <c r="AA125" s="336" t="s">
        <v>83</v>
      </c>
      <c r="AB125" s="357">
        <v>45373</v>
      </c>
      <c r="AC125" s="357">
        <v>45401</v>
      </c>
      <c r="AD125" s="357">
        <v>45415</v>
      </c>
      <c r="AE125" s="357">
        <v>45422</v>
      </c>
      <c r="AF125" s="350">
        <f t="shared" si="11"/>
        <v>28</v>
      </c>
      <c r="AG125" s="350">
        <f t="shared" si="11"/>
        <v>14</v>
      </c>
      <c r="AH125" s="350">
        <f t="shared" si="8"/>
        <v>42</v>
      </c>
      <c r="AI125" s="345" t="s">
        <v>309</v>
      </c>
      <c r="AJ125" s="359" t="s">
        <v>310</v>
      </c>
      <c r="AK125" s="350" t="str">
        <f>VLOOKUP(Q125,[5]BD!H$6:K$170,4,0)</f>
        <v>13-10-00-000</v>
      </c>
    </row>
    <row r="126" spans="1:37" s="334" customFormat="1" ht="15" customHeight="1" x14ac:dyDescent="0.25">
      <c r="A126" s="68">
        <v>104</v>
      </c>
      <c r="B126" s="335">
        <v>81101706</v>
      </c>
      <c r="C126" s="336" t="s">
        <v>320</v>
      </c>
      <c r="D126" s="337" t="s">
        <v>151</v>
      </c>
      <c r="E126" s="338">
        <v>90</v>
      </c>
      <c r="F126" s="336" t="s">
        <v>66</v>
      </c>
      <c r="G126" s="73" t="s">
        <v>67</v>
      </c>
      <c r="H126" s="339">
        <v>20000000</v>
      </c>
      <c r="I126" s="339">
        <v>20000000</v>
      </c>
      <c r="J126" s="340" t="s">
        <v>68</v>
      </c>
      <c r="K126" s="336" t="s">
        <v>69</v>
      </c>
      <c r="L126" s="76">
        <f t="shared" si="12"/>
        <v>0</v>
      </c>
      <c r="M126" s="341" t="s">
        <v>333</v>
      </c>
      <c r="N126" s="342" t="s">
        <v>100</v>
      </c>
      <c r="O126" s="345" t="s">
        <v>108</v>
      </c>
      <c r="P126" s="343" t="s">
        <v>304</v>
      </c>
      <c r="Q126" s="325" t="s">
        <v>305</v>
      </c>
      <c r="R126" s="325" t="str">
        <f t="shared" si="13"/>
        <v>Dirección de Gestión de Aduanas</v>
      </c>
      <c r="S126" s="326" t="s">
        <v>1183</v>
      </c>
      <c r="T126" s="344" t="s">
        <v>306</v>
      </c>
      <c r="U126" s="369">
        <v>100210168</v>
      </c>
      <c r="V126" s="345" t="s">
        <v>307</v>
      </c>
      <c r="W126" s="345" t="s">
        <v>161</v>
      </c>
      <c r="X126" s="346" t="s">
        <v>308</v>
      </c>
      <c r="Y126" s="342">
        <v>6017428973</v>
      </c>
      <c r="Z126" s="347" t="s">
        <v>77</v>
      </c>
      <c r="AA126" s="336" t="s">
        <v>83</v>
      </c>
      <c r="AB126" s="357">
        <v>45322</v>
      </c>
      <c r="AC126" s="357">
        <v>45343</v>
      </c>
      <c r="AD126" s="357">
        <v>45350</v>
      </c>
      <c r="AE126" s="357">
        <v>45353</v>
      </c>
      <c r="AF126" s="350">
        <f t="shared" si="11"/>
        <v>21</v>
      </c>
      <c r="AG126" s="350">
        <f t="shared" si="11"/>
        <v>7</v>
      </c>
      <c r="AH126" s="350">
        <f t="shared" si="8"/>
        <v>28</v>
      </c>
      <c r="AI126" s="345" t="s">
        <v>309</v>
      </c>
      <c r="AJ126" s="359" t="s">
        <v>310</v>
      </c>
      <c r="AK126" s="350" t="str">
        <f>VLOOKUP(Q126,[5]BD!H$6:K$170,4,0)</f>
        <v>13-10-00-000</v>
      </c>
    </row>
    <row r="127" spans="1:37" s="334" customFormat="1" ht="15" customHeight="1" x14ac:dyDescent="0.25">
      <c r="A127" s="68">
        <v>105</v>
      </c>
      <c r="B127" s="335">
        <v>81101706</v>
      </c>
      <c r="C127" s="336" t="s">
        <v>320</v>
      </c>
      <c r="D127" s="337" t="s">
        <v>241</v>
      </c>
      <c r="E127" s="338">
        <v>120</v>
      </c>
      <c r="F127" s="336" t="s">
        <v>164</v>
      </c>
      <c r="G127" s="73" t="s">
        <v>67</v>
      </c>
      <c r="H127" s="339">
        <v>20000000</v>
      </c>
      <c r="I127" s="339">
        <v>20000000</v>
      </c>
      <c r="J127" s="340" t="s">
        <v>68</v>
      </c>
      <c r="K127" s="336" t="s">
        <v>69</v>
      </c>
      <c r="L127" s="76">
        <f t="shared" si="12"/>
        <v>0</v>
      </c>
      <c r="M127" s="341" t="s">
        <v>334</v>
      </c>
      <c r="N127" s="342" t="s">
        <v>100</v>
      </c>
      <c r="O127" s="345" t="s">
        <v>108</v>
      </c>
      <c r="P127" s="343" t="s">
        <v>304</v>
      </c>
      <c r="Q127" s="325" t="s">
        <v>305</v>
      </c>
      <c r="R127" s="325" t="str">
        <f t="shared" si="13"/>
        <v>Dirección de Gestión de Aduanas</v>
      </c>
      <c r="S127" s="326" t="s">
        <v>1183</v>
      </c>
      <c r="T127" s="344" t="s">
        <v>306</v>
      </c>
      <c r="U127" s="369">
        <v>100210168</v>
      </c>
      <c r="V127" s="345" t="s">
        <v>307</v>
      </c>
      <c r="W127" s="345" t="s">
        <v>161</v>
      </c>
      <c r="X127" s="346" t="s">
        <v>308</v>
      </c>
      <c r="Y127" s="342">
        <v>6017428973</v>
      </c>
      <c r="Z127" s="347" t="s">
        <v>77</v>
      </c>
      <c r="AA127" s="336" t="s">
        <v>283</v>
      </c>
      <c r="AB127" s="357">
        <v>45414</v>
      </c>
      <c r="AC127" s="357">
        <v>45442</v>
      </c>
      <c r="AD127" s="357">
        <v>45456</v>
      </c>
      <c r="AE127" s="357">
        <v>45463</v>
      </c>
      <c r="AF127" s="350">
        <f t="shared" si="11"/>
        <v>28</v>
      </c>
      <c r="AG127" s="350">
        <f t="shared" si="11"/>
        <v>14</v>
      </c>
      <c r="AH127" s="350">
        <f t="shared" si="8"/>
        <v>42</v>
      </c>
      <c r="AI127" s="345" t="s">
        <v>309</v>
      </c>
      <c r="AJ127" s="359" t="s">
        <v>310</v>
      </c>
      <c r="AK127" s="350" t="str">
        <f>VLOOKUP(Q127,[5]BD!H$6:K$170,4,0)</f>
        <v>13-10-00-000</v>
      </c>
    </row>
    <row r="128" spans="1:37" s="334" customFormat="1" ht="15" customHeight="1" x14ac:dyDescent="0.25">
      <c r="A128" s="68">
        <v>106</v>
      </c>
      <c r="B128" s="335">
        <v>81141501</v>
      </c>
      <c r="C128" s="336" t="s">
        <v>335</v>
      </c>
      <c r="D128" s="337" t="s">
        <v>151</v>
      </c>
      <c r="E128" s="338">
        <v>240</v>
      </c>
      <c r="F128" s="336" t="s">
        <v>164</v>
      </c>
      <c r="G128" s="73" t="s">
        <v>67</v>
      </c>
      <c r="H128" s="339">
        <v>40000000</v>
      </c>
      <c r="I128" s="339">
        <v>40000000</v>
      </c>
      <c r="J128" s="340" t="s">
        <v>68</v>
      </c>
      <c r="K128" s="336" t="s">
        <v>69</v>
      </c>
      <c r="L128" s="76">
        <f t="shared" si="12"/>
        <v>0</v>
      </c>
      <c r="M128" s="341" t="s">
        <v>336</v>
      </c>
      <c r="N128" s="342" t="s">
        <v>100</v>
      </c>
      <c r="O128" s="342" t="s">
        <v>72</v>
      </c>
      <c r="P128" s="343" t="s">
        <v>304</v>
      </c>
      <c r="Q128" s="325" t="s">
        <v>305</v>
      </c>
      <c r="R128" s="325" t="str">
        <f t="shared" si="13"/>
        <v>Dirección de Gestión de Aduanas</v>
      </c>
      <c r="S128" s="326" t="s">
        <v>1183</v>
      </c>
      <c r="T128" s="344" t="s">
        <v>306</v>
      </c>
      <c r="U128" s="369">
        <v>100210168</v>
      </c>
      <c r="V128" s="345" t="s">
        <v>307</v>
      </c>
      <c r="W128" s="345" t="s">
        <v>161</v>
      </c>
      <c r="X128" s="346" t="s">
        <v>308</v>
      </c>
      <c r="Y128" s="342">
        <v>6017428973</v>
      </c>
      <c r="Z128" s="347" t="s">
        <v>77</v>
      </c>
      <c r="AA128" s="336" t="s">
        <v>197</v>
      </c>
      <c r="AB128" s="357">
        <v>45322</v>
      </c>
      <c r="AC128" s="357">
        <v>45350</v>
      </c>
      <c r="AD128" s="357">
        <v>45364</v>
      </c>
      <c r="AE128" s="357">
        <v>45371</v>
      </c>
      <c r="AF128" s="350">
        <f t="shared" ref="AF128:AG159" si="14">+AC128-AB128</f>
        <v>28</v>
      </c>
      <c r="AG128" s="350">
        <f t="shared" si="14"/>
        <v>14</v>
      </c>
      <c r="AH128" s="350">
        <f t="shared" ref="AH128:AH191" si="15">+AF128+AG128</f>
        <v>42</v>
      </c>
      <c r="AI128" s="350" t="s">
        <v>69</v>
      </c>
      <c r="AJ128" s="351" t="s">
        <v>69</v>
      </c>
      <c r="AK128" s="350" t="str">
        <f>VLOOKUP(Q128,[5]BD!H$6:K$170,4,0)</f>
        <v>13-10-00-000</v>
      </c>
    </row>
    <row r="129" spans="1:37" s="334" customFormat="1" ht="15" customHeight="1" x14ac:dyDescent="0.25">
      <c r="A129" s="68">
        <v>107</v>
      </c>
      <c r="B129" s="335">
        <v>81101706</v>
      </c>
      <c r="C129" s="336" t="s">
        <v>320</v>
      </c>
      <c r="D129" s="337" t="s">
        <v>241</v>
      </c>
      <c r="E129" s="338">
        <v>120</v>
      </c>
      <c r="F129" s="336" t="s">
        <v>66</v>
      </c>
      <c r="G129" s="73" t="s">
        <v>67</v>
      </c>
      <c r="H129" s="339">
        <v>60000000</v>
      </c>
      <c r="I129" s="339">
        <v>60000000</v>
      </c>
      <c r="J129" s="340" t="s">
        <v>68</v>
      </c>
      <c r="K129" s="336" t="s">
        <v>69</v>
      </c>
      <c r="L129" s="76">
        <f t="shared" si="12"/>
        <v>0</v>
      </c>
      <c r="M129" s="341" t="s">
        <v>337</v>
      </c>
      <c r="N129" s="342" t="s">
        <v>100</v>
      </c>
      <c r="O129" s="345" t="s">
        <v>108</v>
      </c>
      <c r="P129" s="343" t="s">
        <v>304</v>
      </c>
      <c r="Q129" s="325" t="s">
        <v>305</v>
      </c>
      <c r="R129" s="325" t="str">
        <f t="shared" si="13"/>
        <v>Dirección de Gestión de Aduanas</v>
      </c>
      <c r="S129" s="326" t="s">
        <v>1183</v>
      </c>
      <c r="T129" s="344" t="s">
        <v>306</v>
      </c>
      <c r="U129" s="369">
        <v>100210168</v>
      </c>
      <c r="V129" s="345" t="s">
        <v>307</v>
      </c>
      <c r="W129" s="345" t="s">
        <v>161</v>
      </c>
      <c r="X129" s="346" t="s">
        <v>308</v>
      </c>
      <c r="Y129" s="342">
        <v>6017428973</v>
      </c>
      <c r="Z129" s="347" t="s">
        <v>77</v>
      </c>
      <c r="AA129" s="336" t="s">
        <v>81</v>
      </c>
      <c r="AB129" s="357">
        <v>45399</v>
      </c>
      <c r="AC129" s="357">
        <v>45420</v>
      </c>
      <c r="AD129" s="357">
        <v>45427</v>
      </c>
      <c r="AE129" s="357">
        <v>45430</v>
      </c>
      <c r="AF129" s="350">
        <f t="shared" si="14"/>
        <v>21</v>
      </c>
      <c r="AG129" s="350">
        <f t="shared" si="14"/>
        <v>7</v>
      </c>
      <c r="AH129" s="350">
        <f t="shared" si="15"/>
        <v>28</v>
      </c>
      <c r="AI129" s="345" t="s">
        <v>309</v>
      </c>
      <c r="AJ129" s="359" t="s">
        <v>310</v>
      </c>
      <c r="AK129" s="350" t="str">
        <f>VLOOKUP(Q129,[5]BD!H$6:K$170,4,0)</f>
        <v>13-10-00-000</v>
      </c>
    </row>
    <row r="130" spans="1:37" s="334" customFormat="1" ht="15" customHeight="1" x14ac:dyDescent="0.25">
      <c r="A130" s="68">
        <v>108</v>
      </c>
      <c r="B130" s="335">
        <v>81101706</v>
      </c>
      <c r="C130" s="336" t="s">
        <v>320</v>
      </c>
      <c r="D130" s="337" t="s">
        <v>167</v>
      </c>
      <c r="E130" s="338">
        <v>30</v>
      </c>
      <c r="F130" s="336" t="s">
        <v>66</v>
      </c>
      <c r="G130" s="73" t="s">
        <v>67</v>
      </c>
      <c r="H130" s="339">
        <v>6500000</v>
      </c>
      <c r="I130" s="339">
        <v>6500000</v>
      </c>
      <c r="J130" s="340" t="s">
        <v>68</v>
      </c>
      <c r="K130" s="336" t="s">
        <v>69</v>
      </c>
      <c r="L130" s="76">
        <f t="shared" si="12"/>
        <v>0</v>
      </c>
      <c r="M130" s="341" t="s">
        <v>338</v>
      </c>
      <c r="N130" s="342" t="s">
        <v>100</v>
      </c>
      <c r="O130" s="342" t="s">
        <v>72</v>
      </c>
      <c r="P130" s="343" t="s">
        <v>304</v>
      </c>
      <c r="Q130" s="325" t="s">
        <v>305</v>
      </c>
      <c r="R130" s="325" t="str">
        <f t="shared" si="13"/>
        <v>Dirección de Gestión de Aduanas</v>
      </c>
      <c r="S130" s="326" t="s">
        <v>1183</v>
      </c>
      <c r="T130" s="344" t="s">
        <v>306</v>
      </c>
      <c r="U130" s="369">
        <v>100210168</v>
      </c>
      <c r="V130" s="345" t="s">
        <v>307</v>
      </c>
      <c r="W130" s="345" t="s">
        <v>161</v>
      </c>
      <c r="X130" s="346" t="s">
        <v>308</v>
      </c>
      <c r="Y130" s="342">
        <v>6017428973</v>
      </c>
      <c r="Z130" s="347" t="s">
        <v>77</v>
      </c>
      <c r="AA130" s="336" t="s">
        <v>78</v>
      </c>
      <c r="AB130" s="357">
        <v>45364</v>
      </c>
      <c r="AC130" s="357">
        <v>45385</v>
      </c>
      <c r="AD130" s="357">
        <v>45392</v>
      </c>
      <c r="AE130" s="357">
        <v>45395</v>
      </c>
      <c r="AF130" s="350">
        <f t="shared" si="14"/>
        <v>21</v>
      </c>
      <c r="AG130" s="350">
        <f t="shared" si="14"/>
        <v>7</v>
      </c>
      <c r="AH130" s="350">
        <f t="shared" si="15"/>
        <v>28</v>
      </c>
      <c r="AI130" s="350" t="s">
        <v>69</v>
      </c>
      <c r="AJ130" s="351" t="s">
        <v>69</v>
      </c>
      <c r="AK130" s="350" t="str">
        <f>VLOOKUP(Q130,[5]BD!H$6:K$170,4,0)</f>
        <v>13-10-00-000</v>
      </c>
    </row>
    <row r="131" spans="1:37" s="334" customFormat="1" ht="15" customHeight="1" x14ac:dyDescent="0.25">
      <c r="A131" s="68">
        <v>109</v>
      </c>
      <c r="B131" s="335">
        <v>81101706</v>
      </c>
      <c r="C131" s="336" t="s">
        <v>320</v>
      </c>
      <c r="D131" s="337" t="s">
        <v>241</v>
      </c>
      <c r="E131" s="338">
        <v>120</v>
      </c>
      <c r="F131" s="336" t="s">
        <v>66</v>
      </c>
      <c r="G131" s="73" t="s">
        <v>67</v>
      </c>
      <c r="H131" s="339">
        <v>15000000</v>
      </c>
      <c r="I131" s="339">
        <v>15000000</v>
      </c>
      <c r="J131" s="340" t="s">
        <v>68</v>
      </c>
      <c r="K131" s="336" t="s">
        <v>69</v>
      </c>
      <c r="L131" s="76">
        <f t="shared" si="12"/>
        <v>0</v>
      </c>
      <c r="M131" s="341" t="s">
        <v>339</v>
      </c>
      <c r="N131" s="342" t="s">
        <v>100</v>
      </c>
      <c r="O131" s="342" t="s">
        <v>72</v>
      </c>
      <c r="P131" s="343" t="s">
        <v>304</v>
      </c>
      <c r="Q131" s="325" t="s">
        <v>305</v>
      </c>
      <c r="R131" s="325" t="str">
        <f t="shared" si="13"/>
        <v>Dirección de Gestión de Aduanas</v>
      </c>
      <c r="S131" s="326" t="s">
        <v>1183</v>
      </c>
      <c r="T131" s="344" t="s">
        <v>306</v>
      </c>
      <c r="U131" s="369">
        <v>100210168</v>
      </c>
      <c r="V131" s="345" t="s">
        <v>307</v>
      </c>
      <c r="W131" s="345" t="s">
        <v>161</v>
      </c>
      <c r="X131" s="346" t="s">
        <v>308</v>
      </c>
      <c r="Y131" s="342">
        <v>6017428973</v>
      </c>
      <c r="Z131" s="347" t="s">
        <v>77</v>
      </c>
      <c r="AA131" s="336" t="s">
        <v>197</v>
      </c>
      <c r="AB131" s="357">
        <v>45414</v>
      </c>
      <c r="AC131" s="357">
        <v>45435</v>
      </c>
      <c r="AD131" s="357">
        <v>45442</v>
      </c>
      <c r="AE131" s="357">
        <v>45445</v>
      </c>
      <c r="AF131" s="350">
        <f t="shared" si="14"/>
        <v>21</v>
      </c>
      <c r="AG131" s="350">
        <f t="shared" si="14"/>
        <v>7</v>
      </c>
      <c r="AH131" s="350">
        <f t="shared" si="15"/>
        <v>28</v>
      </c>
      <c r="AI131" s="350" t="s">
        <v>69</v>
      </c>
      <c r="AJ131" s="351" t="s">
        <v>69</v>
      </c>
      <c r="AK131" s="350" t="str">
        <f>VLOOKUP(Q131,[5]BD!H$6:K$170,4,0)</f>
        <v>13-10-00-000</v>
      </c>
    </row>
    <row r="132" spans="1:37" s="334" customFormat="1" ht="15" customHeight="1" x14ac:dyDescent="0.25">
      <c r="A132" s="68">
        <v>110</v>
      </c>
      <c r="B132" s="335">
        <v>81101706</v>
      </c>
      <c r="C132" s="336" t="s">
        <v>320</v>
      </c>
      <c r="D132" s="337" t="s">
        <v>156</v>
      </c>
      <c r="E132" s="338">
        <v>90</v>
      </c>
      <c r="F132" s="336" t="s">
        <v>66</v>
      </c>
      <c r="G132" s="73" t="s">
        <v>67</v>
      </c>
      <c r="H132" s="339">
        <v>13000000</v>
      </c>
      <c r="I132" s="339">
        <v>13000000</v>
      </c>
      <c r="J132" s="340" t="s">
        <v>68</v>
      </c>
      <c r="K132" s="336" t="s">
        <v>69</v>
      </c>
      <c r="L132" s="76">
        <f t="shared" si="12"/>
        <v>0</v>
      </c>
      <c r="M132" s="341" t="s">
        <v>340</v>
      </c>
      <c r="N132" s="342" t="s">
        <v>100</v>
      </c>
      <c r="O132" s="342" t="s">
        <v>72</v>
      </c>
      <c r="P132" s="343" t="s">
        <v>304</v>
      </c>
      <c r="Q132" s="325" t="s">
        <v>305</v>
      </c>
      <c r="R132" s="325" t="str">
        <f t="shared" si="13"/>
        <v>Dirección de Gestión de Aduanas</v>
      </c>
      <c r="S132" s="326" t="s">
        <v>1183</v>
      </c>
      <c r="T132" s="344" t="s">
        <v>306</v>
      </c>
      <c r="U132" s="369">
        <v>100210168</v>
      </c>
      <c r="V132" s="345" t="s">
        <v>307</v>
      </c>
      <c r="W132" s="345" t="s">
        <v>161</v>
      </c>
      <c r="X132" s="346" t="s">
        <v>308</v>
      </c>
      <c r="Y132" s="342">
        <v>6017428973</v>
      </c>
      <c r="Z132" s="347" t="s">
        <v>77</v>
      </c>
      <c r="AA132" s="336" t="s">
        <v>83</v>
      </c>
      <c r="AB132" s="357">
        <v>45350</v>
      </c>
      <c r="AC132" s="357">
        <v>45371</v>
      </c>
      <c r="AD132" s="357">
        <v>45378</v>
      </c>
      <c r="AE132" s="357">
        <v>45381</v>
      </c>
      <c r="AF132" s="350">
        <f t="shared" si="14"/>
        <v>21</v>
      </c>
      <c r="AG132" s="350">
        <f t="shared" si="14"/>
        <v>7</v>
      </c>
      <c r="AH132" s="350">
        <f t="shared" si="15"/>
        <v>28</v>
      </c>
      <c r="AI132" s="350" t="s">
        <v>69</v>
      </c>
      <c r="AJ132" s="351" t="s">
        <v>69</v>
      </c>
      <c r="AK132" s="350" t="str">
        <f>VLOOKUP(Q132,[5]BD!H$6:K$170,4,0)</f>
        <v>13-10-00-000</v>
      </c>
    </row>
    <row r="133" spans="1:37" s="334" customFormat="1" ht="15" customHeight="1" x14ac:dyDescent="0.25">
      <c r="A133" s="68">
        <v>111</v>
      </c>
      <c r="B133" s="335">
        <v>81101706</v>
      </c>
      <c r="C133" s="336" t="s">
        <v>320</v>
      </c>
      <c r="D133" s="337" t="s">
        <v>241</v>
      </c>
      <c r="E133" s="338">
        <v>150</v>
      </c>
      <c r="F133" s="336" t="s">
        <v>66</v>
      </c>
      <c r="G133" s="73" t="s">
        <v>67</v>
      </c>
      <c r="H133" s="339">
        <v>100000000</v>
      </c>
      <c r="I133" s="339">
        <v>100000000</v>
      </c>
      <c r="J133" s="340" t="s">
        <v>68</v>
      </c>
      <c r="K133" s="336" t="s">
        <v>69</v>
      </c>
      <c r="L133" s="76">
        <f t="shared" si="12"/>
        <v>0</v>
      </c>
      <c r="M133" s="341" t="s">
        <v>341</v>
      </c>
      <c r="N133" s="342" t="s">
        <v>100</v>
      </c>
      <c r="O133" s="345" t="s">
        <v>108</v>
      </c>
      <c r="P133" s="343" t="s">
        <v>304</v>
      </c>
      <c r="Q133" s="325" t="s">
        <v>305</v>
      </c>
      <c r="R133" s="325" t="str">
        <f t="shared" si="13"/>
        <v>Dirección de Gestión de Aduanas</v>
      </c>
      <c r="S133" s="326" t="s">
        <v>1183</v>
      </c>
      <c r="T133" s="344" t="s">
        <v>306</v>
      </c>
      <c r="U133" s="369">
        <v>100210168</v>
      </c>
      <c r="V133" s="345" t="s">
        <v>307</v>
      </c>
      <c r="W133" s="345" t="s">
        <v>161</v>
      </c>
      <c r="X133" s="346" t="s">
        <v>308</v>
      </c>
      <c r="Y133" s="342">
        <v>6017428973</v>
      </c>
      <c r="Z133" s="347" t="s">
        <v>77</v>
      </c>
      <c r="AA133" s="336" t="s">
        <v>197</v>
      </c>
      <c r="AB133" s="357">
        <v>45414</v>
      </c>
      <c r="AC133" s="357">
        <v>45435</v>
      </c>
      <c r="AD133" s="357">
        <v>45442</v>
      </c>
      <c r="AE133" s="357">
        <v>45445</v>
      </c>
      <c r="AF133" s="350">
        <f t="shared" si="14"/>
        <v>21</v>
      </c>
      <c r="AG133" s="350">
        <f t="shared" si="14"/>
        <v>7</v>
      </c>
      <c r="AH133" s="350">
        <f t="shared" si="15"/>
        <v>28</v>
      </c>
      <c r="AI133" s="345" t="s">
        <v>309</v>
      </c>
      <c r="AJ133" s="359" t="s">
        <v>310</v>
      </c>
      <c r="AK133" s="350" t="str">
        <f>VLOOKUP(Q133,[5]BD!H$6:K$170,4,0)</f>
        <v>13-10-00-000</v>
      </c>
    </row>
    <row r="134" spans="1:37" s="334" customFormat="1" ht="15" customHeight="1" x14ac:dyDescent="0.25">
      <c r="A134" s="68">
        <v>112</v>
      </c>
      <c r="B134" s="335">
        <v>81101706</v>
      </c>
      <c r="C134" s="336" t="s">
        <v>320</v>
      </c>
      <c r="D134" s="337" t="s">
        <v>156</v>
      </c>
      <c r="E134" s="338">
        <v>180</v>
      </c>
      <c r="F134" s="336" t="s">
        <v>152</v>
      </c>
      <c r="G134" s="73" t="s">
        <v>67</v>
      </c>
      <c r="H134" s="339">
        <v>150000000</v>
      </c>
      <c r="I134" s="339">
        <v>150000000</v>
      </c>
      <c r="J134" s="340" t="s">
        <v>68</v>
      </c>
      <c r="K134" s="336" t="s">
        <v>69</v>
      </c>
      <c r="L134" s="76">
        <f t="shared" si="12"/>
        <v>0</v>
      </c>
      <c r="M134" s="341" t="s">
        <v>342</v>
      </c>
      <c r="N134" s="342" t="s">
        <v>100</v>
      </c>
      <c r="O134" s="345" t="s">
        <v>108</v>
      </c>
      <c r="P134" s="343" t="s">
        <v>304</v>
      </c>
      <c r="Q134" s="325" t="s">
        <v>305</v>
      </c>
      <c r="R134" s="325" t="str">
        <f t="shared" si="13"/>
        <v>Dirección de Gestión de Aduanas</v>
      </c>
      <c r="S134" s="326" t="s">
        <v>1183</v>
      </c>
      <c r="T134" s="344" t="s">
        <v>306</v>
      </c>
      <c r="U134" s="369">
        <v>100210168</v>
      </c>
      <c r="V134" s="345" t="s">
        <v>307</v>
      </c>
      <c r="W134" s="345" t="s">
        <v>161</v>
      </c>
      <c r="X134" s="346" t="s">
        <v>308</v>
      </c>
      <c r="Y134" s="342">
        <v>6017428973</v>
      </c>
      <c r="Z134" s="347" t="s">
        <v>77</v>
      </c>
      <c r="AA134" s="336" t="s">
        <v>83</v>
      </c>
      <c r="AB134" s="357">
        <v>45336</v>
      </c>
      <c r="AC134" s="357">
        <v>45371</v>
      </c>
      <c r="AD134" s="357">
        <v>45406</v>
      </c>
      <c r="AE134" s="357">
        <v>45413</v>
      </c>
      <c r="AF134" s="350">
        <f t="shared" si="14"/>
        <v>35</v>
      </c>
      <c r="AG134" s="350">
        <f t="shared" si="14"/>
        <v>35</v>
      </c>
      <c r="AH134" s="350">
        <f t="shared" si="15"/>
        <v>70</v>
      </c>
      <c r="AI134" s="345" t="s">
        <v>309</v>
      </c>
      <c r="AJ134" s="359" t="s">
        <v>310</v>
      </c>
      <c r="AK134" s="350" t="str">
        <f>VLOOKUP(Q134,[5]BD!H$6:K$170,4,0)</f>
        <v>13-10-00-000</v>
      </c>
    </row>
    <row r="135" spans="1:37" s="334" customFormat="1" ht="15" customHeight="1" x14ac:dyDescent="0.25">
      <c r="A135" s="68">
        <v>113</v>
      </c>
      <c r="B135" s="335">
        <v>81101706</v>
      </c>
      <c r="C135" s="336" t="s">
        <v>320</v>
      </c>
      <c r="D135" s="337" t="s">
        <v>98</v>
      </c>
      <c r="E135" s="338">
        <v>30</v>
      </c>
      <c r="F135" s="336" t="s">
        <v>66</v>
      </c>
      <c r="G135" s="73" t="s">
        <v>67</v>
      </c>
      <c r="H135" s="339">
        <v>6500000</v>
      </c>
      <c r="I135" s="339">
        <v>6500000</v>
      </c>
      <c r="J135" s="340" t="s">
        <v>68</v>
      </c>
      <c r="K135" s="336" t="s">
        <v>69</v>
      </c>
      <c r="L135" s="76">
        <f t="shared" si="12"/>
        <v>0</v>
      </c>
      <c r="M135" s="341" t="s">
        <v>343</v>
      </c>
      <c r="N135" s="342" t="s">
        <v>100</v>
      </c>
      <c r="O135" s="342" t="s">
        <v>72</v>
      </c>
      <c r="P135" s="343" t="s">
        <v>304</v>
      </c>
      <c r="Q135" s="325" t="s">
        <v>305</v>
      </c>
      <c r="R135" s="325" t="str">
        <f t="shared" si="13"/>
        <v>Dirección de Gestión de Aduanas</v>
      </c>
      <c r="S135" s="326" t="s">
        <v>1183</v>
      </c>
      <c r="T135" s="344" t="s">
        <v>306</v>
      </c>
      <c r="U135" s="369">
        <v>100210168</v>
      </c>
      <c r="V135" s="345" t="s">
        <v>307</v>
      </c>
      <c r="W135" s="345" t="s">
        <v>161</v>
      </c>
      <c r="X135" s="346" t="s">
        <v>308</v>
      </c>
      <c r="Y135" s="342">
        <v>6017428973</v>
      </c>
      <c r="Z135" s="347" t="s">
        <v>77</v>
      </c>
      <c r="AA135" s="336" t="s">
        <v>78</v>
      </c>
      <c r="AB135" s="357">
        <v>45456</v>
      </c>
      <c r="AC135" s="357">
        <v>45477</v>
      </c>
      <c r="AD135" s="357">
        <v>45484</v>
      </c>
      <c r="AE135" s="357">
        <v>45487</v>
      </c>
      <c r="AF135" s="350">
        <f t="shared" si="14"/>
        <v>21</v>
      </c>
      <c r="AG135" s="350">
        <f t="shared" si="14"/>
        <v>7</v>
      </c>
      <c r="AH135" s="350">
        <f t="shared" si="15"/>
        <v>28</v>
      </c>
      <c r="AI135" s="350" t="s">
        <v>69</v>
      </c>
      <c r="AJ135" s="351" t="s">
        <v>69</v>
      </c>
      <c r="AK135" s="350" t="str">
        <f>VLOOKUP(Q135,[5]BD!H$6:K$170,4,0)</f>
        <v>13-10-00-000</v>
      </c>
    </row>
    <row r="136" spans="1:37" s="334" customFormat="1" ht="15" customHeight="1" x14ac:dyDescent="0.25">
      <c r="A136" s="68">
        <v>114</v>
      </c>
      <c r="B136" s="335">
        <v>81101706</v>
      </c>
      <c r="C136" s="336" t="s">
        <v>320</v>
      </c>
      <c r="D136" s="337" t="s">
        <v>151</v>
      </c>
      <c r="E136" s="338">
        <v>120</v>
      </c>
      <c r="F136" s="336" t="s">
        <v>66</v>
      </c>
      <c r="G136" s="73" t="s">
        <v>67</v>
      </c>
      <c r="H136" s="339">
        <v>50000000</v>
      </c>
      <c r="I136" s="339">
        <v>50000000</v>
      </c>
      <c r="J136" s="340" t="s">
        <v>68</v>
      </c>
      <c r="K136" s="336" t="s">
        <v>69</v>
      </c>
      <c r="L136" s="76">
        <f t="shared" si="12"/>
        <v>0</v>
      </c>
      <c r="M136" s="341" t="s">
        <v>344</v>
      </c>
      <c r="N136" s="342" t="s">
        <v>100</v>
      </c>
      <c r="O136" s="345" t="s">
        <v>108</v>
      </c>
      <c r="P136" s="343" t="s">
        <v>304</v>
      </c>
      <c r="Q136" s="325" t="s">
        <v>305</v>
      </c>
      <c r="R136" s="325" t="str">
        <f t="shared" si="13"/>
        <v>Dirección de Gestión de Aduanas</v>
      </c>
      <c r="S136" s="326" t="s">
        <v>1183</v>
      </c>
      <c r="T136" s="344" t="s">
        <v>306</v>
      </c>
      <c r="U136" s="369">
        <v>100210168</v>
      </c>
      <c r="V136" s="345" t="s">
        <v>307</v>
      </c>
      <c r="W136" s="345" t="s">
        <v>161</v>
      </c>
      <c r="X136" s="346" t="s">
        <v>308</v>
      </c>
      <c r="Y136" s="342">
        <v>6017428973</v>
      </c>
      <c r="Z136" s="347" t="s">
        <v>77</v>
      </c>
      <c r="AA136" s="336" t="s">
        <v>83</v>
      </c>
      <c r="AB136" s="357">
        <v>45322</v>
      </c>
      <c r="AC136" s="357">
        <v>45343</v>
      </c>
      <c r="AD136" s="357">
        <v>45350</v>
      </c>
      <c r="AE136" s="357">
        <v>45353</v>
      </c>
      <c r="AF136" s="350">
        <f t="shared" si="14"/>
        <v>21</v>
      </c>
      <c r="AG136" s="350">
        <f t="shared" si="14"/>
        <v>7</v>
      </c>
      <c r="AH136" s="350">
        <f t="shared" si="15"/>
        <v>28</v>
      </c>
      <c r="AI136" s="345" t="s">
        <v>309</v>
      </c>
      <c r="AJ136" s="359" t="s">
        <v>310</v>
      </c>
      <c r="AK136" s="350" t="str">
        <f>VLOOKUP(Q136,[5]BD!H$6:K$170,4,0)</f>
        <v>13-10-00-000</v>
      </c>
    </row>
    <row r="137" spans="1:37" s="334" customFormat="1" ht="15" customHeight="1" x14ac:dyDescent="0.25">
      <c r="A137" s="68">
        <v>115</v>
      </c>
      <c r="B137" s="352">
        <v>80101703</v>
      </c>
      <c r="C137" s="353" t="s">
        <v>345</v>
      </c>
      <c r="D137" s="354" t="s">
        <v>151</v>
      </c>
      <c r="E137" s="355">
        <v>230</v>
      </c>
      <c r="F137" s="353" t="s">
        <v>66</v>
      </c>
      <c r="G137" s="93" t="s">
        <v>67</v>
      </c>
      <c r="H137" s="356">
        <v>35000000</v>
      </c>
      <c r="I137" s="356">
        <v>35000000</v>
      </c>
      <c r="J137" s="340" t="s">
        <v>68</v>
      </c>
      <c r="K137" s="336" t="s">
        <v>69</v>
      </c>
      <c r="L137" s="76">
        <f t="shared" si="12"/>
        <v>0</v>
      </c>
      <c r="M137" s="341" t="s">
        <v>346</v>
      </c>
      <c r="N137" s="342" t="s">
        <v>100</v>
      </c>
      <c r="O137" s="342" t="s">
        <v>72</v>
      </c>
      <c r="P137" s="343" t="s">
        <v>304</v>
      </c>
      <c r="Q137" s="325" t="s">
        <v>305</v>
      </c>
      <c r="R137" s="325" t="str">
        <f t="shared" si="13"/>
        <v>Dirección de Gestión de Aduanas</v>
      </c>
      <c r="S137" s="326" t="s">
        <v>1183</v>
      </c>
      <c r="T137" s="344" t="s">
        <v>306</v>
      </c>
      <c r="U137" s="369">
        <v>100210168</v>
      </c>
      <c r="V137" s="345" t="s">
        <v>307</v>
      </c>
      <c r="W137" s="345" t="s">
        <v>161</v>
      </c>
      <c r="X137" s="346" t="s">
        <v>308</v>
      </c>
      <c r="Y137" s="342">
        <v>6017428973</v>
      </c>
      <c r="Z137" s="347" t="s">
        <v>77</v>
      </c>
      <c r="AA137" s="336" t="s">
        <v>78</v>
      </c>
      <c r="AB137" s="357">
        <v>45308</v>
      </c>
      <c r="AC137" s="357">
        <v>45329</v>
      </c>
      <c r="AD137" s="357">
        <v>45336</v>
      </c>
      <c r="AE137" s="357">
        <v>45339</v>
      </c>
      <c r="AF137" s="350">
        <f t="shared" si="14"/>
        <v>21</v>
      </c>
      <c r="AG137" s="350">
        <f t="shared" si="14"/>
        <v>7</v>
      </c>
      <c r="AH137" s="350">
        <f t="shared" si="15"/>
        <v>28</v>
      </c>
      <c r="AI137" s="350" t="s">
        <v>69</v>
      </c>
      <c r="AJ137" s="351" t="s">
        <v>69</v>
      </c>
      <c r="AK137" s="350" t="str">
        <f>VLOOKUP(Q137,[5]BD!H$6:K$170,4,0)</f>
        <v>13-10-00-000</v>
      </c>
    </row>
    <row r="138" spans="1:37" s="334" customFormat="1" ht="15" customHeight="1" x14ac:dyDescent="0.25">
      <c r="A138" s="68">
        <v>116</v>
      </c>
      <c r="B138" s="335" t="s">
        <v>347</v>
      </c>
      <c r="C138" s="336" t="s">
        <v>348</v>
      </c>
      <c r="D138" s="337" t="s">
        <v>167</v>
      </c>
      <c r="E138" s="338">
        <v>180</v>
      </c>
      <c r="F138" s="336" t="s">
        <v>152</v>
      </c>
      <c r="G138" s="73" t="s">
        <v>67</v>
      </c>
      <c r="H138" s="339">
        <v>1965000000</v>
      </c>
      <c r="I138" s="339">
        <v>1965000000</v>
      </c>
      <c r="J138" s="340" t="s">
        <v>68</v>
      </c>
      <c r="K138" s="336" t="s">
        <v>69</v>
      </c>
      <c r="L138" s="76">
        <f t="shared" si="12"/>
        <v>0</v>
      </c>
      <c r="M138" s="341" t="s">
        <v>349</v>
      </c>
      <c r="N138" s="342" t="s">
        <v>154</v>
      </c>
      <c r="O138" s="345" t="s">
        <v>108</v>
      </c>
      <c r="P138" s="343" t="s">
        <v>304</v>
      </c>
      <c r="Q138" s="325" t="s">
        <v>305</v>
      </c>
      <c r="R138" s="325" t="str">
        <f t="shared" si="13"/>
        <v>Dirección de Gestión de Aduanas</v>
      </c>
      <c r="S138" s="326" t="s">
        <v>1183</v>
      </c>
      <c r="T138" s="344" t="s">
        <v>306</v>
      </c>
      <c r="U138" s="369">
        <v>100210168</v>
      </c>
      <c r="V138" s="345" t="s">
        <v>307</v>
      </c>
      <c r="W138" s="345" t="s">
        <v>161</v>
      </c>
      <c r="X138" s="346" t="s">
        <v>308</v>
      </c>
      <c r="Y138" s="342">
        <v>6017428973</v>
      </c>
      <c r="Z138" s="347" t="s">
        <v>77</v>
      </c>
      <c r="AA138" s="336" t="s">
        <v>83</v>
      </c>
      <c r="AB138" s="357">
        <v>45364</v>
      </c>
      <c r="AC138" s="357">
        <v>45399</v>
      </c>
      <c r="AD138" s="357">
        <v>45434</v>
      </c>
      <c r="AE138" s="357">
        <v>45441</v>
      </c>
      <c r="AF138" s="350">
        <f t="shared" si="14"/>
        <v>35</v>
      </c>
      <c r="AG138" s="350">
        <f t="shared" si="14"/>
        <v>35</v>
      </c>
      <c r="AH138" s="350">
        <f t="shared" si="15"/>
        <v>70</v>
      </c>
      <c r="AI138" s="345" t="s">
        <v>309</v>
      </c>
      <c r="AJ138" s="359" t="s">
        <v>350</v>
      </c>
      <c r="AK138" s="350" t="str">
        <f>VLOOKUP(Q138,[5]BD!H$6:K$170,4,0)</f>
        <v>13-10-00-000</v>
      </c>
    </row>
    <row r="139" spans="1:37" s="334" customFormat="1" ht="15" customHeight="1" x14ac:dyDescent="0.25">
      <c r="A139" s="68">
        <v>117</v>
      </c>
      <c r="B139" s="335" t="s">
        <v>351</v>
      </c>
      <c r="C139" s="336" t="s">
        <v>352</v>
      </c>
      <c r="D139" s="337" t="s">
        <v>87</v>
      </c>
      <c r="E139" s="338">
        <v>150</v>
      </c>
      <c r="F139" s="336" t="s">
        <v>157</v>
      </c>
      <c r="G139" s="73" t="s">
        <v>67</v>
      </c>
      <c r="H139" s="339">
        <v>1243000000</v>
      </c>
      <c r="I139" s="339">
        <v>1243000000</v>
      </c>
      <c r="J139" s="340" t="s">
        <v>68</v>
      </c>
      <c r="K139" s="336" t="s">
        <v>69</v>
      </c>
      <c r="L139" s="76">
        <f t="shared" si="12"/>
        <v>0</v>
      </c>
      <c r="M139" s="341" t="s">
        <v>353</v>
      </c>
      <c r="N139" s="342" t="s">
        <v>154</v>
      </c>
      <c r="O139" s="345" t="s">
        <v>108</v>
      </c>
      <c r="P139" s="343" t="s">
        <v>304</v>
      </c>
      <c r="Q139" s="325" t="s">
        <v>305</v>
      </c>
      <c r="R139" s="325" t="str">
        <f t="shared" si="13"/>
        <v>Dirección de Gestión de Aduanas</v>
      </c>
      <c r="S139" s="326" t="s">
        <v>1183</v>
      </c>
      <c r="T139" s="344" t="s">
        <v>306</v>
      </c>
      <c r="U139" s="369">
        <v>100210168</v>
      </c>
      <c r="V139" s="345" t="s">
        <v>307</v>
      </c>
      <c r="W139" s="345" t="s">
        <v>161</v>
      </c>
      <c r="X139" s="346" t="s">
        <v>308</v>
      </c>
      <c r="Y139" s="342">
        <v>6017428973</v>
      </c>
      <c r="Z139" s="347" t="s">
        <v>77</v>
      </c>
      <c r="AA139" s="336" t="s">
        <v>81</v>
      </c>
      <c r="AB139" s="357">
        <v>45399</v>
      </c>
      <c r="AC139" s="357">
        <v>45434</v>
      </c>
      <c r="AD139" s="357">
        <v>45476</v>
      </c>
      <c r="AE139" s="357">
        <v>45483</v>
      </c>
      <c r="AF139" s="350">
        <f t="shared" si="14"/>
        <v>35</v>
      </c>
      <c r="AG139" s="350">
        <f t="shared" si="14"/>
        <v>42</v>
      </c>
      <c r="AH139" s="350">
        <f t="shared" si="15"/>
        <v>77</v>
      </c>
      <c r="AI139" s="345" t="s">
        <v>309</v>
      </c>
      <c r="AJ139" s="359" t="s">
        <v>350</v>
      </c>
      <c r="AK139" s="350" t="str">
        <f>VLOOKUP(Q139,[5]BD!H$6:K$170,4,0)</f>
        <v>13-10-00-000</v>
      </c>
    </row>
    <row r="140" spans="1:37" s="334" customFormat="1" ht="15" customHeight="1" x14ac:dyDescent="0.25">
      <c r="A140" s="68">
        <v>118</v>
      </c>
      <c r="B140" s="335" t="s">
        <v>354</v>
      </c>
      <c r="C140" s="336" t="s">
        <v>355</v>
      </c>
      <c r="D140" s="337" t="s">
        <v>167</v>
      </c>
      <c r="E140" s="338">
        <v>120</v>
      </c>
      <c r="F140" s="336" t="s">
        <v>164</v>
      </c>
      <c r="G140" s="73" t="s">
        <v>67</v>
      </c>
      <c r="H140" s="339">
        <v>120000000</v>
      </c>
      <c r="I140" s="339">
        <v>120000000</v>
      </c>
      <c r="J140" s="340" t="s">
        <v>68</v>
      </c>
      <c r="K140" s="336" t="s">
        <v>69</v>
      </c>
      <c r="L140" s="76">
        <f t="shared" si="12"/>
        <v>0</v>
      </c>
      <c r="M140" s="341" t="s">
        <v>356</v>
      </c>
      <c r="N140" s="342" t="s">
        <v>154</v>
      </c>
      <c r="O140" s="345" t="s">
        <v>108</v>
      </c>
      <c r="P140" s="343" t="s">
        <v>304</v>
      </c>
      <c r="Q140" s="325" t="s">
        <v>305</v>
      </c>
      <c r="R140" s="325" t="str">
        <f t="shared" si="13"/>
        <v>Dirección de Gestión de Aduanas</v>
      </c>
      <c r="S140" s="326" t="s">
        <v>1183</v>
      </c>
      <c r="T140" s="344" t="s">
        <v>306</v>
      </c>
      <c r="U140" s="369">
        <v>100210168</v>
      </c>
      <c r="V140" s="345" t="s">
        <v>307</v>
      </c>
      <c r="W140" s="345" t="s">
        <v>161</v>
      </c>
      <c r="X140" s="346" t="s">
        <v>308</v>
      </c>
      <c r="Y140" s="342">
        <v>6017428973</v>
      </c>
      <c r="Z140" s="347" t="s">
        <v>77</v>
      </c>
      <c r="AA140" s="336" t="s">
        <v>78</v>
      </c>
      <c r="AB140" s="357">
        <v>45357</v>
      </c>
      <c r="AC140" s="357">
        <v>45385</v>
      </c>
      <c r="AD140" s="357">
        <v>45399</v>
      </c>
      <c r="AE140" s="357">
        <v>45406</v>
      </c>
      <c r="AF140" s="350">
        <f t="shared" si="14"/>
        <v>28</v>
      </c>
      <c r="AG140" s="350">
        <f t="shared" si="14"/>
        <v>14</v>
      </c>
      <c r="AH140" s="350">
        <f t="shared" si="15"/>
        <v>42</v>
      </c>
      <c r="AI140" s="345" t="s">
        <v>309</v>
      </c>
      <c r="AJ140" s="359" t="s">
        <v>350</v>
      </c>
      <c r="AK140" s="350" t="str">
        <f>VLOOKUP(Q140,[5]BD!H$6:K$170,4,0)</f>
        <v>13-10-00-000</v>
      </c>
    </row>
    <row r="141" spans="1:37" s="334" customFormat="1" ht="15" customHeight="1" x14ac:dyDescent="0.25">
      <c r="A141" s="68">
        <v>119</v>
      </c>
      <c r="B141" s="335" t="s">
        <v>357</v>
      </c>
      <c r="C141" s="336" t="s">
        <v>358</v>
      </c>
      <c r="D141" s="337" t="s">
        <v>167</v>
      </c>
      <c r="E141" s="338">
        <v>120</v>
      </c>
      <c r="F141" s="336" t="s">
        <v>164</v>
      </c>
      <c r="G141" s="73" t="s">
        <v>67</v>
      </c>
      <c r="H141" s="339">
        <v>120000000</v>
      </c>
      <c r="I141" s="339">
        <v>120000000</v>
      </c>
      <c r="J141" s="340" t="s">
        <v>68</v>
      </c>
      <c r="K141" s="336" t="s">
        <v>69</v>
      </c>
      <c r="L141" s="76">
        <f t="shared" si="12"/>
        <v>0</v>
      </c>
      <c r="M141" s="341" t="s">
        <v>359</v>
      </c>
      <c r="N141" s="342" t="s">
        <v>154</v>
      </c>
      <c r="O141" s="345" t="s">
        <v>108</v>
      </c>
      <c r="P141" s="343" t="s">
        <v>304</v>
      </c>
      <c r="Q141" s="325" t="s">
        <v>305</v>
      </c>
      <c r="R141" s="325" t="str">
        <f t="shared" si="13"/>
        <v>Dirección de Gestión de Aduanas</v>
      </c>
      <c r="S141" s="326" t="s">
        <v>1183</v>
      </c>
      <c r="T141" s="344" t="s">
        <v>306</v>
      </c>
      <c r="U141" s="369">
        <v>100210168</v>
      </c>
      <c r="V141" s="345" t="s">
        <v>307</v>
      </c>
      <c r="W141" s="345" t="s">
        <v>161</v>
      </c>
      <c r="X141" s="346" t="s">
        <v>308</v>
      </c>
      <c r="Y141" s="342">
        <v>6017428973</v>
      </c>
      <c r="Z141" s="347" t="s">
        <v>77</v>
      </c>
      <c r="AA141" s="336" t="s">
        <v>283</v>
      </c>
      <c r="AB141" s="357">
        <v>45384</v>
      </c>
      <c r="AC141" s="357">
        <v>45412</v>
      </c>
      <c r="AD141" s="357">
        <v>45426</v>
      </c>
      <c r="AE141" s="357">
        <v>45433</v>
      </c>
      <c r="AF141" s="350">
        <f t="shared" si="14"/>
        <v>28</v>
      </c>
      <c r="AG141" s="350">
        <f t="shared" si="14"/>
        <v>14</v>
      </c>
      <c r="AH141" s="350">
        <f t="shared" si="15"/>
        <v>42</v>
      </c>
      <c r="AI141" s="345" t="s">
        <v>309</v>
      </c>
      <c r="AJ141" s="359" t="s">
        <v>350</v>
      </c>
      <c r="AK141" s="350" t="str">
        <f>VLOOKUP(Q141,[5]BD!H$6:K$170,4,0)</f>
        <v>13-10-00-000</v>
      </c>
    </row>
    <row r="142" spans="1:37" s="334" customFormat="1" ht="15" customHeight="1" x14ac:dyDescent="0.25">
      <c r="A142" s="68">
        <v>120</v>
      </c>
      <c r="B142" s="335" t="s">
        <v>360</v>
      </c>
      <c r="C142" s="336" t="s">
        <v>97</v>
      </c>
      <c r="D142" s="337" t="s">
        <v>321</v>
      </c>
      <c r="E142" s="338">
        <v>120</v>
      </c>
      <c r="F142" s="336" t="s">
        <v>361</v>
      </c>
      <c r="G142" s="73" t="s">
        <v>67</v>
      </c>
      <c r="H142" s="339">
        <v>500000000</v>
      </c>
      <c r="I142" s="339">
        <v>500000000</v>
      </c>
      <c r="J142" s="340" t="s">
        <v>68</v>
      </c>
      <c r="K142" s="336" t="s">
        <v>69</v>
      </c>
      <c r="L142" s="76">
        <f t="shared" si="12"/>
        <v>0</v>
      </c>
      <c r="M142" s="341" t="s">
        <v>362</v>
      </c>
      <c r="N142" s="342" t="s">
        <v>100</v>
      </c>
      <c r="O142" s="345" t="s">
        <v>108</v>
      </c>
      <c r="P142" s="343" t="s">
        <v>363</v>
      </c>
      <c r="Q142" s="325" t="s">
        <v>364</v>
      </c>
      <c r="R142" s="325" t="str">
        <f>+T142</f>
        <v xml:space="preserve">Dirección de Gestión de Fiscalización </v>
      </c>
      <c r="S142" s="326" t="s">
        <v>1183</v>
      </c>
      <c r="T142" s="344" t="s">
        <v>365</v>
      </c>
      <c r="U142" s="350">
        <v>100202211</v>
      </c>
      <c r="V142" s="345" t="s">
        <v>366</v>
      </c>
      <c r="W142" s="345" t="s">
        <v>161</v>
      </c>
      <c r="X142" s="346" t="s">
        <v>367</v>
      </c>
      <c r="Y142" s="342">
        <v>6017428973</v>
      </c>
      <c r="Z142" s="347" t="s">
        <v>77</v>
      </c>
      <c r="AA142" s="336" t="s">
        <v>83</v>
      </c>
      <c r="AB142" s="357">
        <v>45419</v>
      </c>
      <c r="AC142" s="357">
        <v>45463</v>
      </c>
      <c r="AD142" s="357">
        <v>45492</v>
      </c>
      <c r="AE142" s="357">
        <v>45503</v>
      </c>
      <c r="AF142" s="350">
        <f t="shared" si="14"/>
        <v>44</v>
      </c>
      <c r="AG142" s="350">
        <f t="shared" si="14"/>
        <v>29</v>
      </c>
      <c r="AH142" s="350">
        <f t="shared" si="15"/>
        <v>73</v>
      </c>
      <c r="AI142" s="345" t="s">
        <v>368</v>
      </c>
      <c r="AJ142" s="359" t="s">
        <v>369</v>
      </c>
      <c r="AK142" s="350" t="str">
        <f>VLOOKUP(Q142,[5]BD!H$6:K$170,4,0)</f>
        <v>13-10-00-000</v>
      </c>
    </row>
    <row r="143" spans="1:37" s="334" customFormat="1" ht="15" customHeight="1" x14ac:dyDescent="0.25">
      <c r="A143" s="68">
        <v>121</v>
      </c>
      <c r="B143" s="335" t="s">
        <v>370</v>
      </c>
      <c r="C143" s="336" t="s">
        <v>260</v>
      </c>
      <c r="D143" s="337" t="s">
        <v>321</v>
      </c>
      <c r="E143" s="338">
        <v>120</v>
      </c>
      <c r="F143" s="336" t="s">
        <v>361</v>
      </c>
      <c r="G143" s="73" t="s">
        <v>67</v>
      </c>
      <c r="H143" s="339">
        <v>1850000000</v>
      </c>
      <c r="I143" s="339">
        <v>1850000000</v>
      </c>
      <c r="J143" s="340" t="s">
        <v>68</v>
      </c>
      <c r="K143" s="336" t="s">
        <v>69</v>
      </c>
      <c r="L143" s="76">
        <f t="shared" si="12"/>
        <v>0</v>
      </c>
      <c r="M143" s="341" t="s">
        <v>371</v>
      </c>
      <c r="N143" s="342" t="s">
        <v>154</v>
      </c>
      <c r="O143" s="345" t="s">
        <v>108</v>
      </c>
      <c r="P143" s="343" t="s">
        <v>363</v>
      </c>
      <c r="Q143" s="325" t="s">
        <v>372</v>
      </c>
      <c r="R143" s="325" t="str">
        <f t="shared" ref="R143:R150" si="16">+T143</f>
        <v xml:space="preserve">Dirección de Gestión de Fiscalización </v>
      </c>
      <c r="S143" s="326" t="s">
        <v>1183</v>
      </c>
      <c r="T143" s="344" t="s">
        <v>365</v>
      </c>
      <c r="U143" s="350">
        <v>100202211</v>
      </c>
      <c r="V143" s="345" t="s">
        <v>373</v>
      </c>
      <c r="W143" s="345" t="s">
        <v>161</v>
      </c>
      <c r="X143" s="346" t="s">
        <v>374</v>
      </c>
      <c r="Y143" s="342">
        <v>6017428973</v>
      </c>
      <c r="Z143" s="347" t="s">
        <v>77</v>
      </c>
      <c r="AA143" s="336" t="s">
        <v>78</v>
      </c>
      <c r="AB143" s="357">
        <v>45387</v>
      </c>
      <c r="AC143" s="357">
        <v>45444</v>
      </c>
      <c r="AD143" s="357">
        <v>45467</v>
      </c>
      <c r="AE143" s="357">
        <v>45471</v>
      </c>
      <c r="AF143" s="350">
        <f t="shared" si="14"/>
        <v>57</v>
      </c>
      <c r="AG143" s="350">
        <f t="shared" si="14"/>
        <v>23</v>
      </c>
      <c r="AH143" s="350">
        <f t="shared" si="15"/>
        <v>80</v>
      </c>
      <c r="AI143" s="345" t="s">
        <v>368</v>
      </c>
      <c r="AJ143" s="359" t="s">
        <v>375</v>
      </c>
      <c r="AK143" s="350" t="str">
        <f>VLOOKUP(Q143,[5]BD!H$6:K$170,4,0)</f>
        <v>13-10-00-000</v>
      </c>
    </row>
    <row r="144" spans="1:37" s="334" customFormat="1" ht="15" customHeight="1" x14ac:dyDescent="0.25">
      <c r="A144" s="68">
        <v>122</v>
      </c>
      <c r="B144" s="335" t="s">
        <v>376</v>
      </c>
      <c r="C144" s="336" t="s">
        <v>377</v>
      </c>
      <c r="D144" s="337" t="s">
        <v>241</v>
      </c>
      <c r="E144" s="338">
        <v>45</v>
      </c>
      <c r="F144" s="336" t="s">
        <v>164</v>
      </c>
      <c r="G144" s="73" t="s">
        <v>67</v>
      </c>
      <c r="H144" s="339">
        <v>89900000</v>
      </c>
      <c r="I144" s="339">
        <v>89900000</v>
      </c>
      <c r="J144" s="340" t="s">
        <v>68</v>
      </c>
      <c r="K144" s="336" t="s">
        <v>69</v>
      </c>
      <c r="L144" s="76">
        <f t="shared" si="12"/>
        <v>0</v>
      </c>
      <c r="M144" s="341" t="s">
        <v>378</v>
      </c>
      <c r="N144" s="342" t="s">
        <v>154</v>
      </c>
      <c r="O144" s="345" t="s">
        <v>108</v>
      </c>
      <c r="P144" s="343" t="s">
        <v>363</v>
      </c>
      <c r="Q144" s="325" t="s">
        <v>372</v>
      </c>
      <c r="R144" s="325" t="str">
        <f t="shared" si="16"/>
        <v xml:space="preserve">Dirección de Gestión de Fiscalización </v>
      </c>
      <c r="S144" s="326" t="s">
        <v>1183</v>
      </c>
      <c r="T144" s="344" t="s">
        <v>365</v>
      </c>
      <c r="U144" s="350">
        <v>100202211</v>
      </c>
      <c r="V144" s="345" t="s">
        <v>373</v>
      </c>
      <c r="W144" s="345" t="s">
        <v>161</v>
      </c>
      <c r="X144" s="346" t="s">
        <v>374</v>
      </c>
      <c r="Y144" s="342">
        <v>6017428973</v>
      </c>
      <c r="Z144" s="347" t="s">
        <v>77</v>
      </c>
      <c r="AA144" s="336" t="s">
        <v>283</v>
      </c>
      <c r="AB144" s="357">
        <v>45436</v>
      </c>
      <c r="AC144" s="357">
        <v>45443</v>
      </c>
      <c r="AD144" s="357">
        <v>45463</v>
      </c>
      <c r="AE144" s="357">
        <v>45468</v>
      </c>
      <c r="AF144" s="350">
        <f t="shared" si="14"/>
        <v>7</v>
      </c>
      <c r="AG144" s="350">
        <f t="shared" si="14"/>
        <v>20</v>
      </c>
      <c r="AH144" s="350">
        <f t="shared" si="15"/>
        <v>27</v>
      </c>
      <c r="AI144" s="345" t="s">
        <v>368</v>
      </c>
      <c r="AJ144" s="359" t="s">
        <v>379</v>
      </c>
      <c r="AK144" s="350" t="str">
        <f>VLOOKUP(Q144,[5]BD!H$6:K$170,4,0)</f>
        <v>13-10-00-000</v>
      </c>
    </row>
    <row r="145" spans="1:37" s="334" customFormat="1" ht="15" customHeight="1" x14ac:dyDescent="0.25">
      <c r="A145" s="68">
        <v>123</v>
      </c>
      <c r="B145" s="335" t="s">
        <v>380</v>
      </c>
      <c r="C145" s="336" t="s">
        <v>381</v>
      </c>
      <c r="D145" s="337" t="s">
        <v>156</v>
      </c>
      <c r="E145" s="338">
        <v>45</v>
      </c>
      <c r="F145" s="336" t="s">
        <v>152</v>
      </c>
      <c r="G145" s="73" t="s">
        <v>67</v>
      </c>
      <c r="H145" s="339">
        <v>122979000</v>
      </c>
      <c r="I145" s="339">
        <v>122979000</v>
      </c>
      <c r="J145" s="340" t="s">
        <v>68</v>
      </c>
      <c r="K145" s="336" t="s">
        <v>69</v>
      </c>
      <c r="L145" s="76">
        <f t="shared" si="12"/>
        <v>0</v>
      </c>
      <c r="M145" s="341" t="s">
        <v>382</v>
      </c>
      <c r="N145" s="342" t="s">
        <v>100</v>
      </c>
      <c r="O145" s="345" t="s">
        <v>108</v>
      </c>
      <c r="P145" s="343" t="s">
        <v>363</v>
      </c>
      <c r="Q145" s="325" t="s">
        <v>372</v>
      </c>
      <c r="R145" s="325" t="str">
        <f t="shared" si="16"/>
        <v xml:space="preserve">Dirección de Gestión de Fiscalización </v>
      </c>
      <c r="S145" s="326" t="s">
        <v>1183</v>
      </c>
      <c r="T145" s="344" t="s">
        <v>365</v>
      </c>
      <c r="U145" s="350">
        <v>100202211</v>
      </c>
      <c r="V145" s="345" t="s">
        <v>373</v>
      </c>
      <c r="W145" s="345" t="s">
        <v>161</v>
      </c>
      <c r="X145" s="346" t="s">
        <v>374</v>
      </c>
      <c r="Y145" s="342">
        <v>6017428973</v>
      </c>
      <c r="Z145" s="347" t="s">
        <v>77</v>
      </c>
      <c r="AA145" s="336" t="s">
        <v>81</v>
      </c>
      <c r="AB145" s="357">
        <v>45359</v>
      </c>
      <c r="AC145" s="357">
        <v>45366</v>
      </c>
      <c r="AD145" s="357">
        <v>45371</v>
      </c>
      <c r="AE145" s="357">
        <v>45417</v>
      </c>
      <c r="AF145" s="350">
        <f t="shared" si="14"/>
        <v>7</v>
      </c>
      <c r="AG145" s="350">
        <f t="shared" si="14"/>
        <v>5</v>
      </c>
      <c r="AH145" s="350">
        <f t="shared" si="15"/>
        <v>12</v>
      </c>
      <c r="AI145" s="345" t="s">
        <v>368</v>
      </c>
      <c r="AJ145" s="359" t="s">
        <v>379</v>
      </c>
      <c r="AK145" s="350" t="str">
        <f>VLOOKUP(Q145,[5]BD!H$6:K$170,4,0)</f>
        <v>13-10-00-000</v>
      </c>
    </row>
    <row r="146" spans="1:37" s="334" customFormat="1" ht="15" customHeight="1" x14ac:dyDescent="0.25">
      <c r="A146" s="68">
        <v>124</v>
      </c>
      <c r="B146" s="335" t="s">
        <v>383</v>
      </c>
      <c r="C146" s="336" t="s">
        <v>384</v>
      </c>
      <c r="D146" s="337" t="s">
        <v>156</v>
      </c>
      <c r="E146" s="338">
        <v>210</v>
      </c>
      <c r="F146" s="336" t="s">
        <v>220</v>
      </c>
      <c r="G146" s="73" t="s">
        <v>67</v>
      </c>
      <c r="H146" s="339">
        <v>60000000</v>
      </c>
      <c r="I146" s="339">
        <v>60000000</v>
      </c>
      <c r="J146" s="340" t="s">
        <v>68</v>
      </c>
      <c r="K146" s="336" t="s">
        <v>69</v>
      </c>
      <c r="L146" s="76">
        <f t="shared" si="12"/>
        <v>0</v>
      </c>
      <c r="M146" s="341" t="s">
        <v>385</v>
      </c>
      <c r="N146" s="342" t="s">
        <v>100</v>
      </c>
      <c r="O146" s="345" t="s">
        <v>108</v>
      </c>
      <c r="P146" s="343" t="s">
        <v>363</v>
      </c>
      <c r="Q146" s="325" t="s">
        <v>372</v>
      </c>
      <c r="R146" s="325" t="str">
        <f t="shared" si="16"/>
        <v xml:space="preserve">Dirección de Gestión de Fiscalización </v>
      </c>
      <c r="S146" s="326" t="s">
        <v>1183</v>
      </c>
      <c r="T146" s="344" t="s">
        <v>365</v>
      </c>
      <c r="U146" s="350">
        <v>100202211</v>
      </c>
      <c r="V146" s="345" t="s">
        <v>373</v>
      </c>
      <c r="W146" s="345" t="s">
        <v>161</v>
      </c>
      <c r="X146" s="346" t="s">
        <v>374</v>
      </c>
      <c r="Y146" s="342">
        <v>6017428973</v>
      </c>
      <c r="Z146" s="347" t="s">
        <v>77</v>
      </c>
      <c r="AA146" s="336" t="s">
        <v>81</v>
      </c>
      <c r="AB146" s="357">
        <v>45359</v>
      </c>
      <c r="AC146" s="357">
        <v>45366</v>
      </c>
      <c r="AD146" s="357">
        <v>45371</v>
      </c>
      <c r="AE146" s="357">
        <v>45413</v>
      </c>
      <c r="AF146" s="350">
        <f t="shared" si="14"/>
        <v>7</v>
      </c>
      <c r="AG146" s="350">
        <f t="shared" si="14"/>
        <v>5</v>
      </c>
      <c r="AH146" s="350">
        <f t="shared" si="15"/>
        <v>12</v>
      </c>
      <c r="AI146" s="345" t="s">
        <v>368</v>
      </c>
      <c r="AJ146" s="359" t="s">
        <v>379</v>
      </c>
      <c r="AK146" s="350" t="str">
        <f>VLOOKUP(Q146,[5]BD!H$6:K$170,4,0)</f>
        <v>13-10-00-000</v>
      </c>
    </row>
    <row r="147" spans="1:37" s="334" customFormat="1" ht="15" customHeight="1" x14ac:dyDescent="0.25">
      <c r="A147" s="68">
        <v>125</v>
      </c>
      <c r="B147" s="335" t="s">
        <v>386</v>
      </c>
      <c r="C147" s="336" t="s">
        <v>387</v>
      </c>
      <c r="D147" s="337" t="s">
        <v>241</v>
      </c>
      <c r="E147" s="338">
        <v>45</v>
      </c>
      <c r="F147" s="336" t="s">
        <v>164</v>
      </c>
      <c r="G147" s="73" t="s">
        <v>67</v>
      </c>
      <c r="H147" s="339">
        <v>30000000</v>
      </c>
      <c r="I147" s="339">
        <v>30000000</v>
      </c>
      <c r="J147" s="340" t="s">
        <v>68</v>
      </c>
      <c r="K147" s="336" t="s">
        <v>69</v>
      </c>
      <c r="L147" s="76">
        <f t="shared" si="12"/>
        <v>0</v>
      </c>
      <c r="M147" s="341" t="s">
        <v>388</v>
      </c>
      <c r="N147" s="342" t="s">
        <v>154</v>
      </c>
      <c r="O147" s="345" t="s">
        <v>108</v>
      </c>
      <c r="P147" s="343" t="s">
        <v>363</v>
      </c>
      <c r="Q147" s="325" t="s">
        <v>372</v>
      </c>
      <c r="R147" s="325" t="str">
        <f t="shared" si="16"/>
        <v xml:space="preserve">Dirección de Gestión de Fiscalización </v>
      </c>
      <c r="S147" s="326" t="s">
        <v>1183</v>
      </c>
      <c r="T147" s="344" t="s">
        <v>365</v>
      </c>
      <c r="U147" s="350">
        <v>100202211</v>
      </c>
      <c r="V147" s="345" t="s">
        <v>373</v>
      </c>
      <c r="W147" s="345" t="s">
        <v>161</v>
      </c>
      <c r="X147" s="346" t="s">
        <v>374</v>
      </c>
      <c r="Y147" s="342">
        <v>6017428973</v>
      </c>
      <c r="Z147" s="347" t="s">
        <v>77</v>
      </c>
      <c r="AA147" s="336" t="s">
        <v>197</v>
      </c>
      <c r="AB147" s="357">
        <v>45419</v>
      </c>
      <c r="AC147" s="357">
        <v>45432</v>
      </c>
      <c r="AD147" s="357">
        <v>45457</v>
      </c>
      <c r="AE147" s="357">
        <v>45464</v>
      </c>
      <c r="AF147" s="350">
        <f t="shared" si="14"/>
        <v>13</v>
      </c>
      <c r="AG147" s="350">
        <f t="shared" si="14"/>
        <v>25</v>
      </c>
      <c r="AH147" s="350">
        <f t="shared" si="15"/>
        <v>38</v>
      </c>
      <c r="AI147" s="345" t="s">
        <v>368</v>
      </c>
      <c r="AJ147" s="359" t="s">
        <v>379</v>
      </c>
      <c r="AK147" s="350" t="str">
        <f>VLOOKUP(Q147,[5]BD!H$6:K$170,4,0)</f>
        <v>13-10-00-000</v>
      </c>
    </row>
    <row r="148" spans="1:37" s="334" customFormat="1" ht="15" customHeight="1" x14ac:dyDescent="0.25">
      <c r="A148" s="68">
        <v>126</v>
      </c>
      <c r="B148" s="335">
        <v>43211704</v>
      </c>
      <c r="C148" s="336" t="s">
        <v>389</v>
      </c>
      <c r="D148" s="337" t="s">
        <v>167</v>
      </c>
      <c r="E148" s="338">
        <v>45</v>
      </c>
      <c r="F148" s="336" t="s">
        <v>164</v>
      </c>
      <c r="G148" s="73" t="s">
        <v>67</v>
      </c>
      <c r="H148" s="339">
        <v>3000000</v>
      </c>
      <c r="I148" s="339">
        <v>3000000</v>
      </c>
      <c r="J148" s="340" t="s">
        <v>68</v>
      </c>
      <c r="K148" s="336" t="s">
        <v>69</v>
      </c>
      <c r="L148" s="76">
        <f t="shared" si="12"/>
        <v>0</v>
      </c>
      <c r="M148" s="341" t="s">
        <v>390</v>
      </c>
      <c r="N148" s="342" t="s">
        <v>154</v>
      </c>
      <c r="O148" s="345" t="s">
        <v>108</v>
      </c>
      <c r="P148" s="343" t="s">
        <v>363</v>
      </c>
      <c r="Q148" s="325" t="s">
        <v>391</v>
      </c>
      <c r="R148" s="325" t="str">
        <f t="shared" si="16"/>
        <v xml:space="preserve">Dirección de Gestión de Fiscalización </v>
      </c>
      <c r="S148" s="326" t="s">
        <v>1183</v>
      </c>
      <c r="T148" s="344" t="s">
        <v>365</v>
      </c>
      <c r="U148" s="350">
        <v>100202211</v>
      </c>
      <c r="V148" s="345" t="s">
        <v>392</v>
      </c>
      <c r="W148" s="345" t="s">
        <v>161</v>
      </c>
      <c r="X148" s="346" t="s">
        <v>393</v>
      </c>
      <c r="Y148" s="342">
        <v>6017428973</v>
      </c>
      <c r="Z148" s="347" t="s">
        <v>77</v>
      </c>
      <c r="AA148" s="336" t="s">
        <v>78</v>
      </c>
      <c r="AB148" s="357">
        <v>45363</v>
      </c>
      <c r="AC148" s="357">
        <v>45383</v>
      </c>
      <c r="AD148" s="357">
        <v>45397</v>
      </c>
      <c r="AE148" s="357">
        <v>45401</v>
      </c>
      <c r="AF148" s="350">
        <f t="shared" si="14"/>
        <v>20</v>
      </c>
      <c r="AG148" s="350">
        <f t="shared" si="14"/>
        <v>14</v>
      </c>
      <c r="AH148" s="350">
        <f t="shared" si="15"/>
        <v>34</v>
      </c>
      <c r="AI148" s="345" t="s">
        <v>368</v>
      </c>
      <c r="AJ148" s="359" t="s">
        <v>379</v>
      </c>
      <c r="AK148" s="350" t="str">
        <f>VLOOKUP(Q148,[5]BD!H$6:K$170,4,0)</f>
        <v>13-10-00-000</v>
      </c>
    </row>
    <row r="149" spans="1:37" s="334" customFormat="1" ht="15" customHeight="1" x14ac:dyDescent="0.25">
      <c r="A149" s="68">
        <v>127</v>
      </c>
      <c r="B149" s="335" t="s">
        <v>394</v>
      </c>
      <c r="C149" s="336" t="s">
        <v>395</v>
      </c>
      <c r="D149" s="337" t="s">
        <v>167</v>
      </c>
      <c r="E149" s="338">
        <v>45</v>
      </c>
      <c r="F149" s="336" t="s">
        <v>164</v>
      </c>
      <c r="G149" s="73" t="s">
        <v>67</v>
      </c>
      <c r="H149" s="339">
        <v>2400000</v>
      </c>
      <c r="I149" s="339">
        <v>2400000</v>
      </c>
      <c r="J149" s="340" t="s">
        <v>68</v>
      </c>
      <c r="K149" s="336" t="s">
        <v>69</v>
      </c>
      <c r="L149" s="76">
        <f t="shared" si="12"/>
        <v>0</v>
      </c>
      <c r="M149" s="341" t="s">
        <v>396</v>
      </c>
      <c r="N149" s="342" t="s">
        <v>100</v>
      </c>
      <c r="O149" s="345" t="s">
        <v>108</v>
      </c>
      <c r="P149" s="343" t="s">
        <v>363</v>
      </c>
      <c r="Q149" s="325" t="s">
        <v>391</v>
      </c>
      <c r="R149" s="325" t="str">
        <f t="shared" si="16"/>
        <v xml:space="preserve">Dirección de Gestión de Fiscalización </v>
      </c>
      <c r="S149" s="326" t="s">
        <v>1183</v>
      </c>
      <c r="T149" s="344" t="s">
        <v>365</v>
      </c>
      <c r="U149" s="350">
        <v>100202211</v>
      </c>
      <c r="V149" s="345" t="s">
        <v>392</v>
      </c>
      <c r="W149" s="345" t="s">
        <v>161</v>
      </c>
      <c r="X149" s="346" t="s">
        <v>393</v>
      </c>
      <c r="Y149" s="342">
        <v>6017428973</v>
      </c>
      <c r="Z149" s="347" t="s">
        <v>77</v>
      </c>
      <c r="AA149" s="336" t="s">
        <v>83</v>
      </c>
      <c r="AB149" s="357">
        <v>45383</v>
      </c>
      <c r="AC149" s="357">
        <v>45401</v>
      </c>
      <c r="AD149" s="357">
        <v>45408</v>
      </c>
      <c r="AE149" s="357">
        <v>45412</v>
      </c>
      <c r="AF149" s="350">
        <f t="shared" si="14"/>
        <v>18</v>
      </c>
      <c r="AG149" s="350">
        <f t="shared" si="14"/>
        <v>7</v>
      </c>
      <c r="AH149" s="350">
        <f t="shared" si="15"/>
        <v>25</v>
      </c>
      <c r="AI149" s="345" t="s">
        <v>368</v>
      </c>
      <c r="AJ149" s="359" t="s">
        <v>379</v>
      </c>
      <c r="AK149" s="350" t="str">
        <f>VLOOKUP(Q149,[5]BD!H$6:K$170,4,0)</f>
        <v>13-10-00-000</v>
      </c>
    </row>
    <row r="150" spans="1:37" s="334" customFormat="1" ht="15" customHeight="1" x14ac:dyDescent="0.25">
      <c r="A150" s="68">
        <v>128</v>
      </c>
      <c r="B150" s="335" t="s">
        <v>397</v>
      </c>
      <c r="C150" s="336" t="s">
        <v>398</v>
      </c>
      <c r="D150" s="337" t="s">
        <v>156</v>
      </c>
      <c r="E150" s="338">
        <v>45</v>
      </c>
      <c r="F150" s="336" t="s">
        <v>152</v>
      </c>
      <c r="G150" s="73" t="s">
        <v>67</v>
      </c>
      <c r="H150" s="339">
        <v>900000000</v>
      </c>
      <c r="I150" s="339">
        <v>900000000</v>
      </c>
      <c r="J150" s="340" t="s">
        <v>68</v>
      </c>
      <c r="K150" s="336" t="s">
        <v>69</v>
      </c>
      <c r="L150" s="76">
        <f t="shared" si="12"/>
        <v>0</v>
      </c>
      <c r="M150" s="341" t="s">
        <v>399</v>
      </c>
      <c r="N150" s="342" t="s">
        <v>100</v>
      </c>
      <c r="O150" s="345" t="s">
        <v>108</v>
      </c>
      <c r="P150" s="343" t="s">
        <v>363</v>
      </c>
      <c r="Q150" s="325" t="s">
        <v>400</v>
      </c>
      <c r="R150" s="325" t="str">
        <f t="shared" si="16"/>
        <v xml:space="preserve">Dirección de Gestión de Fiscalización </v>
      </c>
      <c r="S150" s="326" t="s">
        <v>1183</v>
      </c>
      <c r="T150" s="344" t="s">
        <v>365</v>
      </c>
      <c r="U150" s="350">
        <v>100202211</v>
      </c>
      <c r="V150" s="345" t="s">
        <v>401</v>
      </c>
      <c r="W150" s="345" t="s">
        <v>402</v>
      </c>
      <c r="X150" s="346" t="s">
        <v>403</v>
      </c>
      <c r="Y150" s="342">
        <v>6016079999</v>
      </c>
      <c r="Z150" s="347" t="s">
        <v>77</v>
      </c>
      <c r="AA150" s="336" t="s">
        <v>83</v>
      </c>
      <c r="AB150" s="357">
        <v>45352</v>
      </c>
      <c r="AC150" s="357">
        <v>45373</v>
      </c>
      <c r="AD150" s="357">
        <v>45378</v>
      </c>
      <c r="AE150" s="357">
        <v>45387</v>
      </c>
      <c r="AF150" s="350">
        <f t="shared" si="14"/>
        <v>21</v>
      </c>
      <c r="AG150" s="350">
        <f t="shared" si="14"/>
        <v>5</v>
      </c>
      <c r="AH150" s="350">
        <f t="shared" si="15"/>
        <v>26</v>
      </c>
      <c r="AI150" s="345" t="s">
        <v>368</v>
      </c>
      <c r="AJ150" s="359" t="s">
        <v>379</v>
      </c>
      <c r="AK150" s="350" t="str">
        <f>VLOOKUP(Q150,[5]BD!H$6:K$170,4,0)</f>
        <v>13-10-00-000</v>
      </c>
    </row>
    <row r="151" spans="1:37" s="334" customFormat="1" ht="15" customHeight="1" x14ac:dyDescent="0.25">
      <c r="A151" s="68">
        <v>129</v>
      </c>
      <c r="B151" s="335">
        <v>81161711</v>
      </c>
      <c r="C151" s="336" t="s">
        <v>404</v>
      </c>
      <c r="D151" s="337" t="s">
        <v>156</v>
      </c>
      <c r="E151" s="338">
        <v>240</v>
      </c>
      <c r="F151" s="336" t="s">
        <v>164</v>
      </c>
      <c r="G151" s="73" t="s">
        <v>67</v>
      </c>
      <c r="H151" s="339">
        <v>10000000</v>
      </c>
      <c r="I151" s="339">
        <v>10000000</v>
      </c>
      <c r="J151" s="340" t="s">
        <v>68</v>
      </c>
      <c r="K151" s="336" t="s">
        <v>69</v>
      </c>
      <c r="L151" s="76">
        <f t="shared" si="12"/>
        <v>0</v>
      </c>
      <c r="M151" s="341" t="s">
        <v>405</v>
      </c>
      <c r="N151" s="342" t="s">
        <v>100</v>
      </c>
      <c r="O151" s="342" t="s">
        <v>72</v>
      </c>
      <c r="P151" s="343" t="s">
        <v>69</v>
      </c>
      <c r="Q151" s="345" t="s">
        <v>406</v>
      </c>
      <c r="R151" s="345" t="str">
        <f>+T151</f>
        <v>Órgano Especial Defensor del Contribuyente y del Usuario Aduanero</v>
      </c>
      <c r="S151" s="326" t="s">
        <v>1183</v>
      </c>
      <c r="T151" s="344" t="s">
        <v>406</v>
      </c>
      <c r="U151" s="350">
        <v>100202203</v>
      </c>
      <c r="V151" s="345" t="s">
        <v>407</v>
      </c>
      <c r="W151" s="345" t="s">
        <v>408</v>
      </c>
      <c r="X151" s="346" t="s">
        <v>409</v>
      </c>
      <c r="Y151" s="342">
        <v>3158846917</v>
      </c>
      <c r="Z151" s="347" t="s">
        <v>77</v>
      </c>
      <c r="AA151" s="336" t="s">
        <v>78</v>
      </c>
      <c r="AB151" s="357">
        <v>45323</v>
      </c>
      <c r="AC151" s="357">
        <v>45352</v>
      </c>
      <c r="AD151" s="357">
        <v>45383</v>
      </c>
      <c r="AE151" s="357">
        <v>45383</v>
      </c>
      <c r="AF151" s="350">
        <f t="shared" si="14"/>
        <v>29</v>
      </c>
      <c r="AG151" s="350">
        <f t="shared" si="14"/>
        <v>31</v>
      </c>
      <c r="AH151" s="350">
        <f t="shared" si="15"/>
        <v>60</v>
      </c>
      <c r="AI151" s="350" t="s">
        <v>69</v>
      </c>
      <c r="AJ151" s="351" t="s">
        <v>69</v>
      </c>
      <c r="AK151" s="350" t="str">
        <f>VLOOKUP(Q151,[5]BD!H$6:K$170,4,0)</f>
        <v>13-10-00-000</v>
      </c>
    </row>
    <row r="152" spans="1:37" s="334" customFormat="1" ht="15" customHeight="1" x14ac:dyDescent="0.25">
      <c r="A152" s="68">
        <v>130</v>
      </c>
      <c r="B152" s="335">
        <v>82101502</v>
      </c>
      <c r="C152" s="336" t="s">
        <v>410</v>
      </c>
      <c r="D152" s="337" t="s">
        <v>156</v>
      </c>
      <c r="E152" s="338">
        <v>60</v>
      </c>
      <c r="F152" s="336" t="s">
        <v>164</v>
      </c>
      <c r="G152" s="73" t="s">
        <v>67</v>
      </c>
      <c r="H152" s="339">
        <v>62400000</v>
      </c>
      <c r="I152" s="339">
        <v>62400000</v>
      </c>
      <c r="J152" s="340" t="s">
        <v>68</v>
      </c>
      <c r="K152" s="336" t="s">
        <v>69</v>
      </c>
      <c r="L152" s="76">
        <f t="shared" si="12"/>
        <v>0</v>
      </c>
      <c r="M152" s="341" t="s">
        <v>411</v>
      </c>
      <c r="N152" s="342" t="s">
        <v>154</v>
      </c>
      <c r="O152" s="342" t="s">
        <v>72</v>
      </c>
      <c r="P152" s="343" t="s">
        <v>69</v>
      </c>
      <c r="Q152" s="345" t="s">
        <v>406</v>
      </c>
      <c r="R152" s="345" t="str">
        <f t="shared" ref="R152:R157" si="17">+T152</f>
        <v>Órgano Especial Defensor del Contribuyente y del Usuario Aduanero</v>
      </c>
      <c r="S152" s="326" t="s">
        <v>1183</v>
      </c>
      <c r="T152" s="344" t="s">
        <v>406</v>
      </c>
      <c r="U152" s="350">
        <v>100202203</v>
      </c>
      <c r="V152" s="345" t="s">
        <v>407</v>
      </c>
      <c r="W152" s="345" t="s">
        <v>408</v>
      </c>
      <c r="X152" s="346" t="s">
        <v>409</v>
      </c>
      <c r="Y152" s="342">
        <v>3158846917</v>
      </c>
      <c r="Z152" s="347" t="s">
        <v>77</v>
      </c>
      <c r="AA152" s="336" t="s">
        <v>78</v>
      </c>
      <c r="AB152" s="357">
        <v>45323</v>
      </c>
      <c r="AC152" s="357">
        <v>45352</v>
      </c>
      <c r="AD152" s="357">
        <v>45383</v>
      </c>
      <c r="AE152" s="357">
        <v>45383</v>
      </c>
      <c r="AF152" s="350">
        <f t="shared" si="14"/>
        <v>29</v>
      </c>
      <c r="AG152" s="350">
        <f t="shared" si="14"/>
        <v>31</v>
      </c>
      <c r="AH152" s="350">
        <f t="shared" si="15"/>
        <v>60</v>
      </c>
      <c r="AI152" s="350" t="s">
        <v>69</v>
      </c>
      <c r="AJ152" s="351" t="s">
        <v>69</v>
      </c>
      <c r="AK152" s="350" t="str">
        <f>VLOOKUP(Q152,[5]BD!H$6:K$170,4,0)</f>
        <v>13-10-00-000</v>
      </c>
    </row>
    <row r="153" spans="1:37" s="334" customFormat="1" ht="15" customHeight="1" x14ac:dyDescent="0.25">
      <c r="A153" s="68">
        <v>131</v>
      </c>
      <c r="B153" s="335">
        <v>53102710</v>
      </c>
      <c r="C153" s="336" t="s">
        <v>412</v>
      </c>
      <c r="D153" s="337" t="s">
        <v>156</v>
      </c>
      <c r="E153" s="338">
        <v>60</v>
      </c>
      <c r="F153" s="336" t="s">
        <v>164</v>
      </c>
      <c r="G153" s="73" t="s">
        <v>67</v>
      </c>
      <c r="H153" s="339">
        <v>5000000</v>
      </c>
      <c r="I153" s="339">
        <v>5000000</v>
      </c>
      <c r="J153" s="340" t="s">
        <v>68</v>
      </c>
      <c r="K153" s="336" t="s">
        <v>69</v>
      </c>
      <c r="L153" s="76">
        <f t="shared" si="12"/>
        <v>0</v>
      </c>
      <c r="M153" s="341" t="s">
        <v>413</v>
      </c>
      <c r="N153" s="342" t="s">
        <v>154</v>
      </c>
      <c r="O153" s="342" t="s">
        <v>72</v>
      </c>
      <c r="P153" s="343" t="s">
        <v>69</v>
      </c>
      <c r="Q153" s="345" t="s">
        <v>406</v>
      </c>
      <c r="R153" s="345" t="str">
        <f t="shared" si="17"/>
        <v>Órgano Especial Defensor del Contribuyente y del Usuario Aduanero</v>
      </c>
      <c r="S153" s="326" t="s">
        <v>1183</v>
      </c>
      <c r="T153" s="344" t="s">
        <v>406</v>
      </c>
      <c r="U153" s="350">
        <v>100202203</v>
      </c>
      <c r="V153" s="345" t="s">
        <v>407</v>
      </c>
      <c r="W153" s="345" t="s">
        <v>408</v>
      </c>
      <c r="X153" s="346" t="s">
        <v>409</v>
      </c>
      <c r="Y153" s="342">
        <v>3158846917</v>
      </c>
      <c r="Z153" s="347" t="s">
        <v>77</v>
      </c>
      <c r="AA153" s="336" t="s">
        <v>78</v>
      </c>
      <c r="AB153" s="357">
        <v>45323</v>
      </c>
      <c r="AC153" s="357">
        <v>45352</v>
      </c>
      <c r="AD153" s="357">
        <v>45383</v>
      </c>
      <c r="AE153" s="357">
        <v>45383</v>
      </c>
      <c r="AF153" s="350">
        <f t="shared" si="14"/>
        <v>29</v>
      </c>
      <c r="AG153" s="350">
        <f t="shared" si="14"/>
        <v>31</v>
      </c>
      <c r="AH153" s="350">
        <f t="shared" si="15"/>
        <v>60</v>
      </c>
      <c r="AI153" s="350" t="s">
        <v>69</v>
      </c>
      <c r="AJ153" s="351" t="s">
        <v>69</v>
      </c>
      <c r="AK153" s="350" t="str">
        <f>VLOOKUP(Q153,[5]BD!H$6:K$170,4,0)</f>
        <v>13-10-00-000</v>
      </c>
    </row>
    <row r="154" spans="1:37" s="334" customFormat="1" ht="15" customHeight="1" x14ac:dyDescent="0.25">
      <c r="A154" s="68">
        <v>132</v>
      </c>
      <c r="B154" s="335">
        <v>81112501</v>
      </c>
      <c r="C154" s="336" t="s">
        <v>414</v>
      </c>
      <c r="D154" s="337" t="s">
        <v>156</v>
      </c>
      <c r="E154" s="338">
        <v>120</v>
      </c>
      <c r="F154" s="336" t="s">
        <v>164</v>
      </c>
      <c r="G154" s="73" t="s">
        <v>67</v>
      </c>
      <c r="H154" s="339">
        <v>3294000</v>
      </c>
      <c r="I154" s="339">
        <v>3294000</v>
      </c>
      <c r="J154" s="340" t="s">
        <v>68</v>
      </c>
      <c r="K154" s="336" t="s">
        <v>69</v>
      </c>
      <c r="L154" s="76">
        <f t="shared" si="12"/>
        <v>0</v>
      </c>
      <c r="M154" s="341" t="s">
        <v>415</v>
      </c>
      <c r="N154" s="342" t="s">
        <v>154</v>
      </c>
      <c r="O154" s="342" t="s">
        <v>72</v>
      </c>
      <c r="P154" s="343" t="s">
        <v>69</v>
      </c>
      <c r="Q154" s="345" t="s">
        <v>406</v>
      </c>
      <c r="R154" s="345" t="str">
        <f t="shared" si="17"/>
        <v>Órgano Especial Defensor del Contribuyente y del Usuario Aduanero</v>
      </c>
      <c r="S154" s="326" t="s">
        <v>1183</v>
      </c>
      <c r="T154" s="344" t="s">
        <v>406</v>
      </c>
      <c r="U154" s="350">
        <v>100202203</v>
      </c>
      <c r="V154" s="345" t="s">
        <v>407</v>
      </c>
      <c r="W154" s="345" t="s">
        <v>408</v>
      </c>
      <c r="X154" s="346" t="s">
        <v>409</v>
      </c>
      <c r="Y154" s="342">
        <v>3158846917</v>
      </c>
      <c r="Z154" s="347" t="s">
        <v>77</v>
      </c>
      <c r="AA154" s="336" t="s">
        <v>78</v>
      </c>
      <c r="AB154" s="357">
        <v>45323</v>
      </c>
      <c r="AC154" s="357">
        <v>45352</v>
      </c>
      <c r="AD154" s="357">
        <v>45383</v>
      </c>
      <c r="AE154" s="357">
        <v>45383</v>
      </c>
      <c r="AF154" s="350">
        <f t="shared" si="14"/>
        <v>29</v>
      </c>
      <c r="AG154" s="350">
        <f t="shared" si="14"/>
        <v>31</v>
      </c>
      <c r="AH154" s="350">
        <f t="shared" si="15"/>
        <v>60</v>
      </c>
      <c r="AI154" s="350" t="s">
        <v>69</v>
      </c>
      <c r="AJ154" s="351" t="s">
        <v>69</v>
      </c>
      <c r="AK154" s="350" t="str">
        <f>VLOOKUP(Q154,[5]BD!H$6:K$170,4,0)</f>
        <v>13-10-00-000</v>
      </c>
    </row>
    <row r="155" spans="1:37" s="334" customFormat="1" ht="15" customHeight="1" x14ac:dyDescent="0.25">
      <c r="A155" s="68">
        <v>133</v>
      </c>
      <c r="B155" s="335">
        <v>82131603</v>
      </c>
      <c r="C155" s="336" t="s">
        <v>416</v>
      </c>
      <c r="D155" s="337" t="s">
        <v>241</v>
      </c>
      <c r="E155" s="338">
        <v>30</v>
      </c>
      <c r="F155" s="336" t="s">
        <v>164</v>
      </c>
      <c r="G155" s="73" t="s">
        <v>67</v>
      </c>
      <c r="H155" s="339">
        <v>2750000</v>
      </c>
      <c r="I155" s="339">
        <v>2750000</v>
      </c>
      <c r="J155" s="340" t="s">
        <v>68</v>
      </c>
      <c r="K155" s="336" t="s">
        <v>69</v>
      </c>
      <c r="L155" s="76">
        <f t="shared" si="12"/>
        <v>0</v>
      </c>
      <c r="M155" s="341" t="s">
        <v>417</v>
      </c>
      <c r="N155" s="342" t="s">
        <v>100</v>
      </c>
      <c r="O155" s="342" t="s">
        <v>72</v>
      </c>
      <c r="P155" s="343" t="s">
        <v>69</v>
      </c>
      <c r="Q155" s="345" t="s">
        <v>406</v>
      </c>
      <c r="R155" s="345" t="str">
        <f t="shared" si="17"/>
        <v>Órgano Especial Defensor del Contribuyente y del Usuario Aduanero</v>
      </c>
      <c r="S155" s="326" t="s">
        <v>1183</v>
      </c>
      <c r="T155" s="344" t="s">
        <v>406</v>
      </c>
      <c r="U155" s="350">
        <v>100202203</v>
      </c>
      <c r="V155" s="345" t="s">
        <v>407</v>
      </c>
      <c r="W155" s="345" t="s">
        <v>408</v>
      </c>
      <c r="X155" s="346" t="s">
        <v>409</v>
      </c>
      <c r="Y155" s="342">
        <v>3158846917</v>
      </c>
      <c r="Z155" s="347" t="s">
        <v>77</v>
      </c>
      <c r="AA155" s="336" t="s">
        <v>78</v>
      </c>
      <c r="AB155" s="357">
        <v>45383</v>
      </c>
      <c r="AC155" s="357">
        <v>45413</v>
      </c>
      <c r="AD155" s="357">
        <v>45447</v>
      </c>
      <c r="AE155" s="357">
        <v>45446</v>
      </c>
      <c r="AF155" s="350">
        <f t="shared" si="14"/>
        <v>30</v>
      </c>
      <c r="AG155" s="350">
        <f t="shared" si="14"/>
        <v>34</v>
      </c>
      <c r="AH155" s="350">
        <f t="shared" si="15"/>
        <v>64</v>
      </c>
      <c r="AI155" s="350" t="s">
        <v>69</v>
      </c>
      <c r="AJ155" s="351" t="s">
        <v>69</v>
      </c>
      <c r="AK155" s="350" t="str">
        <f>VLOOKUP(Q155,[5]BD!H$6:K$170,4,0)</f>
        <v>13-10-00-000</v>
      </c>
    </row>
    <row r="156" spans="1:37" s="334" customFormat="1" ht="15" customHeight="1" x14ac:dyDescent="0.25">
      <c r="A156" s="68">
        <v>134</v>
      </c>
      <c r="B156" s="335">
        <v>81112103</v>
      </c>
      <c r="C156" s="336" t="s">
        <v>418</v>
      </c>
      <c r="D156" s="337" t="s">
        <v>241</v>
      </c>
      <c r="E156" s="338">
        <v>90</v>
      </c>
      <c r="F156" s="336" t="s">
        <v>164</v>
      </c>
      <c r="G156" s="73" t="s">
        <v>67</v>
      </c>
      <c r="H156" s="339">
        <v>10000000</v>
      </c>
      <c r="I156" s="339">
        <v>10000000</v>
      </c>
      <c r="J156" s="340" t="s">
        <v>68</v>
      </c>
      <c r="K156" s="336" t="s">
        <v>69</v>
      </c>
      <c r="L156" s="76">
        <f t="shared" si="12"/>
        <v>0</v>
      </c>
      <c r="M156" s="341" t="s">
        <v>419</v>
      </c>
      <c r="N156" s="342" t="s">
        <v>100</v>
      </c>
      <c r="O156" s="342" t="s">
        <v>72</v>
      </c>
      <c r="P156" s="343" t="s">
        <v>69</v>
      </c>
      <c r="Q156" s="345" t="s">
        <v>406</v>
      </c>
      <c r="R156" s="345" t="str">
        <f t="shared" si="17"/>
        <v>Órgano Especial Defensor del Contribuyente y del Usuario Aduanero</v>
      </c>
      <c r="S156" s="326" t="s">
        <v>1183</v>
      </c>
      <c r="T156" s="344" t="s">
        <v>406</v>
      </c>
      <c r="U156" s="350">
        <v>100202203</v>
      </c>
      <c r="V156" s="345" t="s">
        <v>407</v>
      </c>
      <c r="W156" s="345" t="s">
        <v>408</v>
      </c>
      <c r="X156" s="346" t="s">
        <v>409</v>
      </c>
      <c r="Y156" s="342">
        <v>3158846917</v>
      </c>
      <c r="Z156" s="347" t="s">
        <v>77</v>
      </c>
      <c r="AA156" s="336" t="s">
        <v>83</v>
      </c>
      <c r="AB156" s="357">
        <v>45383</v>
      </c>
      <c r="AC156" s="357">
        <v>45427</v>
      </c>
      <c r="AD156" s="357">
        <v>45447</v>
      </c>
      <c r="AE156" s="357">
        <v>45446</v>
      </c>
      <c r="AF156" s="350">
        <f t="shared" si="14"/>
        <v>44</v>
      </c>
      <c r="AG156" s="350">
        <f t="shared" si="14"/>
        <v>20</v>
      </c>
      <c r="AH156" s="350">
        <f t="shared" si="15"/>
        <v>64</v>
      </c>
      <c r="AI156" s="350" t="s">
        <v>69</v>
      </c>
      <c r="AJ156" s="351" t="s">
        <v>69</v>
      </c>
      <c r="AK156" s="350" t="str">
        <f>VLOOKUP(Q156,[5]BD!H$6:K$170,4,0)</f>
        <v>13-10-00-000</v>
      </c>
    </row>
    <row r="157" spans="1:37" s="334" customFormat="1" ht="15" customHeight="1" x14ac:dyDescent="0.25">
      <c r="A157" s="68">
        <v>135</v>
      </c>
      <c r="B157" s="335">
        <v>80141607</v>
      </c>
      <c r="C157" s="336" t="s">
        <v>420</v>
      </c>
      <c r="D157" s="337" t="s">
        <v>156</v>
      </c>
      <c r="E157" s="338">
        <v>300</v>
      </c>
      <c r="F157" s="336" t="s">
        <v>66</v>
      </c>
      <c r="G157" s="73" t="s">
        <v>67</v>
      </c>
      <c r="H157" s="339">
        <v>10000000</v>
      </c>
      <c r="I157" s="339">
        <v>10000000</v>
      </c>
      <c r="J157" s="340" t="s">
        <v>68</v>
      </c>
      <c r="K157" s="336" t="s">
        <v>69</v>
      </c>
      <c r="L157" s="76">
        <f t="shared" si="12"/>
        <v>0</v>
      </c>
      <c r="M157" s="341" t="s">
        <v>421</v>
      </c>
      <c r="N157" s="342" t="s">
        <v>71</v>
      </c>
      <c r="O157" s="342" t="s">
        <v>72</v>
      </c>
      <c r="P157" s="343" t="s">
        <v>69</v>
      </c>
      <c r="Q157" s="345" t="s">
        <v>406</v>
      </c>
      <c r="R157" s="345" t="str">
        <f t="shared" si="17"/>
        <v>Órgano Especial Defensor del Contribuyente y del Usuario Aduanero</v>
      </c>
      <c r="S157" s="326" t="s">
        <v>1183</v>
      </c>
      <c r="T157" s="344" t="s">
        <v>406</v>
      </c>
      <c r="U157" s="350">
        <v>100202203</v>
      </c>
      <c r="V157" s="345" t="s">
        <v>407</v>
      </c>
      <c r="W157" s="345" t="s">
        <v>408</v>
      </c>
      <c r="X157" s="346" t="s">
        <v>409</v>
      </c>
      <c r="Y157" s="342">
        <v>3158846917</v>
      </c>
      <c r="Z157" s="347" t="s">
        <v>77</v>
      </c>
      <c r="AA157" s="336" t="s">
        <v>78</v>
      </c>
      <c r="AB157" s="357">
        <v>45323</v>
      </c>
      <c r="AC157" s="357">
        <v>45352</v>
      </c>
      <c r="AD157" s="357">
        <v>45383</v>
      </c>
      <c r="AE157" s="357">
        <v>45383</v>
      </c>
      <c r="AF157" s="350">
        <f t="shared" si="14"/>
        <v>29</v>
      </c>
      <c r="AG157" s="350">
        <f t="shared" si="14"/>
        <v>31</v>
      </c>
      <c r="AH157" s="350">
        <f t="shared" si="15"/>
        <v>60</v>
      </c>
      <c r="AI157" s="350" t="s">
        <v>69</v>
      </c>
      <c r="AJ157" s="351" t="s">
        <v>69</v>
      </c>
      <c r="AK157" s="350" t="str">
        <f>VLOOKUP(Q157,[5]BD!H$6:K$170,4,0)</f>
        <v>13-10-00-000</v>
      </c>
    </row>
    <row r="158" spans="1:37" s="334" customFormat="1" ht="15" customHeight="1" x14ac:dyDescent="0.25">
      <c r="A158" s="68">
        <v>136</v>
      </c>
      <c r="B158" s="335">
        <v>86101808</v>
      </c>
      <c r="C158" s="336" t="s">
        <v>422</v>
      </c>
      <c r="D158" s="337" t="s">
        <v>151</v>
      </c>
      <c r="E158" s="338">
        <v>304</v>
      </c>
      <c r="F158" s="336" t="s">
        <v>423</v>
      </c>
      <c r="G158" s="73" t="s">
        <v>67</v>
      </c>
      <c r="H158" s="339">
        <v>3390000000</v>
      </c>
      <c r="I158" s="339">
        <v>3390000000</v>
      </c>
      <c r="J158" s="340" t="s">
        <v>68</v>
      </c>
      <c r="K158" s="336" t="s">
        <v>69</v>
      </c>
      <c r="L158" s="76">
        <f t="shared" si="12"/>
        <v>0</v>
      </c>
      <c r="M158" s="370" t="s">
        <v>424</v>
      </c>
      <c r="N158" s="342" t="s">
        <v>100</v>
      </c>
      <c r="O158" s="342" t="s">
        <v>72</v>
      </c>
      <c r="P158" s="343" t="s">
        <v>69</v>
      </c>
      <c r="Q158" s="325" t="s">
        <v>425</v>
      </c>
      <c r="R158" s="325" t="str">
        <f>+T158</f>
        <v>Dirección de Gestión Corporativa</v>
      </c>
      <c r="S158" s="326" t="s">
        <v>1183</v>
      </c>
      <c r="T158" s="344" t="s">
        <v>426</v>
      </c>
      <c r="U158" s="350">
        <v>100151187</v>
      </c>
      <c r="V158" s="345" t="s">
        <v>427</v>
      </c>
      <c r="W158" s="345" t="s">
        <v>161</v>
      </c>
      <c r="X158" s="346" t="s">
        <v>428</v>
      </c>
      <c r="Y158" s="342">
        <v>6017427102</v>
      </c>
      <c r="Z158" s="347" t="s">
        <v>77</v>
      </c>
      <c r="AA158" s="336" t="s">
        <v>81</v>
      </c>
      <c r="AB158" s="357">
        <v>45306</v>
      </c>
      <c r="AC158" s="357">
        <v>45338</v>
      </c>
      <c r="AD158" s="357">
        <v>45394</v>
      </c>
      <c r="AE158" s="357">
        <v>45401</v>
      </c>
      <c r="AF158" s="350">
        <f t="shared" si="14"/>
        <v>32</v>
      </c>
      <c r="AG158" s="350">
        <f t="shared" si="14"/>
        <v>56</v>
      </c>
      <c r="AH158" s="350">
        <f t="shared" si="15"/>
        <v>88</v>
      </c>
      <c r="AI158" s="350" t="s">
        <v>69</v>
      </c>
      <c r="AJ158" s="351" t="s">
        <v>69</v>
      </c>
      <c r="AK158" s="350" t="str">
        <f>VLOOKUP(Q158,[5]BD!H$6:K$170,4,0)</f>
        <v>13-10-00-000</v>
      </c>
    </row>
    <row r="159" spans="1:37" s="334" customFormat="1" ht="15" customHeight="1" x14ac:dyDescent="0.25">
      <c r="A159" s="68">
        <v>137</v>
      </c>
      <c r="B159" s="335" t="s">
        <v>429</v>
      </c>
      <c r="C159" s="336" t="s">
        <v>422</v>
      </c>
      <c r="D159" s="337" t="s">
        <v>151</v>
      </c>
      <c r="E159" s="338">
        <v>120</v>
      </c>
      <c r="F159" s="336" t="s">
        <v>66</v>
      </c>
      <c r="G159" s="73" t="s">
        <v>67</v>
      </c>
      <c r="H159" s="339">
        <v>490000000</v>
      </c>
      <c r="I159" s="339">
        <v>490000000</v>
      </c>
      <c r="J159" s="340" t="s">
        <v>68</v>
      </c>
      <c r="K159" s="336" t="s">
        <v>69</v>
      </c>
      <c r="L159" s="76">
        <f t="shared" si="12"/>
        <v>0</v>
      </c>
      <c r="M159" s="370" t="s">
        <v>430</v>
      </c>
      <c r="N159" s="342" t="s">
        <v>100</v>
      </c>
      <c r="O159" s="342" t="s">
        <v>72</v>
      </c>
      <c r="P159" s="343" t="s">
        <v>69</v>
      </c>
      <c r="Q159" s="325" t="s">
        <v>425</v>
      </c>
      <c r="R159" s="325" t="str">
        <f t="shared" ref="R159:R190" si="18">+T159</f>
        <v>Dirección de Gestión Corporativa</v>
      </c>
      <c r="S159" s="326" t="s">
        <v>1183</v>
      </c>
      <c r="T159" s="344" t="s">
        <v>426</v>
      </c>
      <c r="U159" s="350">
        <v>100151187</v>
      </c>
      <c r="V159" s="345" t="s">
        <v>427</v>
      </c>
      <c r="W159" s="345" t="s">
        <v>161</v>
      </c>
      <c r="X159" s="346" t="s">
        <v>428</v>
      </c>
      <c r="Y159" s="342">
        <v>6017427102</v>
      </c>
      <c r="Z159" s="347" t="s">
        <v>77</v>
      </c>
      <c r="AA159" s="336" t="s">
        <v>81</v>
      </c>
      <c r="AB159" s="357">
        <v>45324</v>
      </c>
      <c r="AC159" s="357">
        <v>45338</v>
      </c>
      <c r="AD159" s="357">
        <v>45352</v>
      </c>
      <c r="AE159" s="357">
        <v>45359</v>
      </c>
      <c r="AF159" s="350">
        <f t="shared" si="14"/>
        <v>14</v>
      </c>
      <c r="AG159" s="350">
        <f t="shared" si="14"/>
        <v>14</v>
      </c>
      <c r="AH159" s="350">
        <f t="shared" si="15"/>
        <v>28</v>
      </c>
      <c r="AI159" s="350" t="s">
        <v>69</v>
      </c>
      <c r="AJ159" s="351" t="s">
        <v>69</v>
      </c>
      <c r="AK159" s="350" t="str">
        <f>VLOOKUP(Q159,[5]BD!H$6:K$170,4,0)</f>
        <v>13-10-00-000</v>
      </c>
    </row>
    <row r="160" spans="1:37" s="334" customFormat="1" ht="15" customHeight="1" x14ac:dyDescent="0.25">
      <c r="A160" s="68">
        <v>138</v>
      </c>
      <c r="B160" s="335" t="s">
        <v>429</v>
      </c>
      <c r="C160" s="336" t="s">
        <v>422</v>
      </c>
      <c r="D160" s="337" t="s">
        <v>151</v>
      </c>
      <c r="E160" s="338">
        <v>120</v>
      </c>
      <c r="F160" s="336" t="s">
        <v>66</v>
      </c>
      <c r="G160" s="73" t="s">
        <v>67</v>
      </c>
      <c r="H160" s="339">
        <v>510000000</v>
      </c>
      <c r="I160" s="339">
        <v>510000000</v>
      </c>
      <c r="J160" s="340" t="s">
        <v>68</v>
      </c>
      <c r="K160" s="336" t="s">
        <v>69</v>
      </c>
      <c r="L160" s="76">
        <f t="shared" si="12"/>
        <v>0</v>
      </c>
      <c r="M160" s="370" t="s">
        <v>431</v>
      </c>
      <c r="N160" s="342" t="s">
        <v>100</v>
      </c>
      <c r="O160" s="342" t="s">
        <v>72</v>
      </c>
      <c r="P160" s="343" t="s">
        <v>69</v>
      </c>
      <c r="Q160" s="325" t="s">
        <v>425</v>
      </c>
      <c r="R160" s="325" t="str">
        <f t="shared" si="18"/>
        <v>Dirección de Gestión Corporativa</v>
      </c>
      <c r="S160" s="326" t="s">
        <v>1183</v>
      </c>
      <c r="T160" s="344" t="s">
        <v>426</v>
      </c>
      <c r="U160" s="350">
        <v>100151187</v>
      </c>
      <c r="V160" s="345" t="s">
        <v>427</v>
      </c>
      <c r="W160" s="345" t="s">
        <v>161</v>
      </c>
      <c r="X160" s="346" t="s">
        <v>428</v>
      </c>
      <c r="Y160" s="342">
        <v>6017427102</v>
      </c>
      <c r="Z160" s="347" t="s">
        <v>77</v>
      </c>
      <c r="AA160" s="336" t="s">
        <v>78</v>
      </c>
      <c r="AB160" s="357">
        <v>45317</v>
      </c>
      <c r="AC160" s="357">
        <v>45331</v>
      </c>
      <c r="AD160" s="357">
        <v>45345</v>
      </c>
      <c r="AE160" s="357">
        <v>45352</v>
      </c>
      <c r="AF160" s="350">
        <f t="shared" ref="AF160:AG191" si="19">+AC160-AB160</f>
        <v>14</v>
      </c>
      <c r="AG160" s="350">
        <f t="shared" si="19"/>
        <v>14</v>
      </c>
      <c r="AH160" s="350">
        <f t="shared" si="15"/>
        <v>28</v>
      </c>
      <c r="AI160" s="350" t="s">
        <v>69</v>
      </c>
      <c r="AJ160" s="351" t="s">
        <v>69</v>
      </c>
      <c r="AK160" s="350" t="str">
        <f>VLOOKUP(Q160,[5]BD!H$6:K$170,4,0)</f>
        <v>13-10-00-000</v>
      </c>
    </row>
    <row r="161" spans="1:37" s="334" customFormat="1" ht="15" customHeight="1" x14ac:dyDescent="0.25">
      <c r="A161" s="68">
        <v>139</v>
      </c>
      <c r="B161" s="335">
        <v>86101808</v>
      </c>
      <c r="C161" s="336" t="s">
        <v>422</v>
      </c>
      <c r="D161" s="337" t="s">
        <v>151</v>
      </c>
      <c r="E161" s="338">
        <v>120</v>
      </c>
      <c r="F161" s="336" t="s">
        <v>66</v>
      </c>
      <c r="G161" s="73" t="s">
        <v>67</v>
      </c>
      <c r="H161" s="339">
        <v>43000000</v>
      </c>
      <c r="I161" s="339">
        <v>43000000</v>
      </c>
      <c r="J161" s="340" t="s">
        <v>68</v>
      </c>
      <c r="K161" s="336" t="s">
        <v>69</v>
      </c>
      <c r="L161" s="76">
        <f t="shared" ref="L161:L237" si="20">+H161-I161</f>
        <v>0</v>
      </c>
      <c r="M161" s="370" t="s">
        <v>432</v>
      </c>
      <c r="N161" s="342" t="s">
        <v>100</v>
      </c>
      <c r="O161" s="342" t="s">
        <v>72</v>
      </c>
      <c r="P161" s="343" t="s">
        <v>69</v>
      </c>
      <c r="Q161" s="325" t="s">
        <v>425</v>
      </c>
      <c r="R161" s="325" t="str">
        <f t="shared" si="18"/>
        <v>Dirección de Gestión Corporativa</v>
      </c>
      <c r="S161" s="326" t="s">
        <v>1183</v>
      </c>
      <c r="T161" s="344" t="s">
        <v>426</v>
      </c>
      <c r="U161" s="350">
        <v>100151187</v>
      </c>
      <c r="V161" s="345" t="s">
        <v>427</v>
      </c>
      <c r="W161" s="345" t="s">
        <v>161</v>
      </c>
      <c r="X161" s="346" t="s">
        <v>428</v>
      </c>
      <c r="Y161" s="342">
        <v>6017427102</v>
      </c>
      <c r="Z161" s="347" t="s">
        <v>77</v>
      </c>
      <c r="AA161" s="336" t="s">
        <v>197</v>
      </c>
      <c r="AB161" s="357">
        <v>45337</v>
      </c>
      <c r="AC161" s="357">
        <v>45351</v>
      </c>
      <c r="AD161" s="357">
        <v>45365</v>
      </c>
      <c r="AE161" s="357">
        <v>45371</v>
      </c>
      <c r="AF161" s="350">
        <f t="shared" si="19"/>
        <v>14</v>
      </c>
      <c r="AG161" s="350">
        <f t="shared" si="19"/>
        <v>14</v>
      </c>
      <c r="AH161" s="350">
        <f t="shared" si="15"/>
        <v>28</v>
      </c>
      <c r="AI161" s="350" t="s">
        <v>69</v>
      </c>
      <c r="AJ161" s="351" t="s">
        <v>69</v>
      </c>
      <c r="AK161" s="350" t="str">
        <f>VLOOKUP(Q161,[5]BD!H$6:K$170,4,0)</f>
        <v>13-10-00-000</v>
      </c>
    </row>
    <row r="162" spans="1:37" s="334" customFormat="1" ht="15" customHeight="1" x14ac:dyDescent="0.25">
      <c r="A162" s="68">
        <v>140</v>
      </c>
      <c r="B162" s="335" t="s">
        <v>433</v>
      </c>
      <c r="C162" s="358" t="s">
        <v>434</v>
      </c>
      <c r="D162" s="337" t="s">
        <v>151</v>
      </c>
      <c r="E162" s="338">
        <v>60</v>
      </c>
      <c r="F162" s="336" t="s">
        <v>66</v>
      </c>
      <c r="G162" s="73" t="s">
        <v>67</v>
      </c>
      <c r="H162" s="339">
        <v>72000000</v>
      </c>
      <c r="I162" s="339">
        <v>72000000</v>
      </c>
      <c r="J162" s="340" t="s">
        <v>68</v>
      </c>
      <c r="K162" s="336" t="s">
        <v>69</v>
      </c>
      <c r="L162" s="76">
        <f t="shared" si="20"/>
        <v>0</v>
      </c>
      <c r="M162" s="370" t="s">
        <v>435</v>
      </c>
      <c r="N162" s="342" t="s">
        <v>154</v>
      </c>
      <c r="O162" s="342" t="s">
        <v>72</v>
      </c>
      <c r="P162" s="343" t="s">
        <v>69</v>
      </c>
      <c r="Q162" s="325" t="s">
        <v>425</v>
      </c>
      <c r="R162" s="325" t="str">
        <f t="shared" si="18"/>
        <v>Dirección de Gestión Corporativa</v>
      </c>
      <c r="S162" s="326" t="s">
        <v>1183</v>
      </c>
      <c r="T162" s="344" t="s">
        <v>426</v>
      </c>
      <c r="U162" s="350">
        <v>100151187</v>
      </c>
      <c r="V162" s="345" t="s">
        <v>427</v>
      </c>
      <c r="W162" s="345" t="s">
        <v>161</v>
      </c>
      <c r="X162" s="346" t="s">
        <v>428</v>
      </c>
      <c r="Y162" s="342">
        <v>6017427102</v>
      </c>
      <c r="Z162" s="347" t="s">
        <v>77</v>
      </c>
      <c r="AA162" s="336" t="s">
        <v>197</v>
      </c>
      <c r="AB162" s="357">
        <v>45337</v>
      </c>
      <c r="AC162" s="357">
        <v>45351</v>
      </c>
      <c r="AD162" s="357">
        <v>45365</v>
      </c>
      <c r="AE162" s="357">
        <v>45371</v>
      </c>
      <c r="AF162" s="350">
        <f t="shared" si="19"/>
        <v>14</v>
      </c>
      <c r="AG162" s="350">
        <f t="shared" si="19"/>
        <v>14</v>
      </c>
      <c r="AH162" s="350">
        <f t="shared" si="15"/>
        <v>28</v>
      </c>
      <c r="AI162" s="350" t="s">
        <v>69</v>
      </c>
      <c r="AJ162" s="351" t="s">
        <v>69</v>
      </c>
      <c r="AK162" s="350" t="str">
        <f>VLOOKUP(Q162,[5]BD!H$6:K$170,4,0)</f>
        <v>13-10-00-000</v>
      </c>
    </row>
    <row r="163" spans="1:37" s="334" customFormat="1" ht="15" customHeight="1" x14ac:dyDescent="0.25">
      <c r="A163" s="68">
        <v>141</v>
      </c>
      <c r="B163" s="335" t="s">
        <v>436</v>
      </c>
      <c r="C163" s="336" t="s">
        <v>422</v>
      </c>
      <c r="D163" s="337" t="s">
        <v>151</v>
      </c>
      <c r="E163" s="338">
        <v>304</v>
      </c>
      <c r="F163" s="336" t="s">
        <v>66</v>
      </c>
      <c r="G163" s="73" t="s">
        <v>67</v>
      </c>
      <c r="H163" s="339">
        <v>810000000</v>
      </c>
      <c r="I163" s="339">
        <v>810000000</v>
      </c>
      <c r="J163" s="340" t="s">
        <v>68</v>
      </c>
      <c r="K163" s="336" t="s">
        <v>69</v>
      </c>
      <c r="L163" s="76">
        <f t="shared" si="20"/>
        <v>0</v>
      </c>
      <c r="M163" s="370" t="s">
        <v>437</v>
      </c>
      <c r="N163" s="342" t="s">
        <v>100</v>
      </c>
      <c r="O163" s="342" t="s">
        <v>72</v>
      </c>
      <c r="P163" s="343" t="s">
        <v>69</v>
      </c>
      <c r="Q163" s="325" t="s">
        <v>425</v>
      </c>
      <c r="R163" s="325" t="str">
        <f t="shared" si="18"/>
        <v>Dirección de Gestión Corporativa</v>
      </c>
      <c r="S163" s="326" t="s">
        <v>1183</v>
      </c>
      <c r="T163" s="344" t="s">
        <v>426</v>
      </c>
      <c r="U163" s="350">
        <v>100151187</v>
      </c>
      <c r="V163" s="345" t="s">
        <v>427</v>
      </c>
      <c r="W163" s="345" t="s">
        <v>161</v>
      </c>
      <c r="X163" s="346" t="s">
        <v>428</v>
      </c>
      <c r="Y163" s="342">
        <v>6017427102</v>
      </c>
      <c r="Z163" s="347" t="s">
        <v>77</v>
      </c>
      <c r="AA163" s="336" t="s">
        <v>78</v>
      </c>
      <c r="AB163" s="357">
        <v>45317</v>
      </c>
      <c r="AC163" s="357">
        <v>45331</v>
      </c>
      <c r="AD163" s="357">
        <v>45345</v>
      </c>
      <c r="AE163" s="357">
        <v>45352</v>
      </c>
      <c r="AF163" s="350">
        <f t="shared" si="19"/>
        <v>14</v>
      </c>
      <c r="AG163" s="350">
        <f t="shared" si="19"/>
        <v>14</v>
      </c>
      <c r="AH163" s="350">
        <f t="shared" si="15"/>
        <v>28</v>
      </c>
      <c r="AI163" s="350" t="s">
        <v>69</v>
      </c>
      <c r="AJ163" s="351" t="s">
        <v>69</v>
      </c>
      <c r="AK163" s="350" t="str">
        <f>VLOOKUP(Q163,[5]BD!H$6:K$170,4,0)</f>
        <v>13-10-00-000</v>
      </c>
    </row>
    <row r="164" spans="1:37" s="334" customFormat="1" ht="15" customHeight="1" x14ac:dyDescent="0.25">
      <c r="A164" s="68">
        <v>142</v>
      </c>
      <c r="B164" s="335">
        <v>86111604</v>
      </c>
      <c r="C164" s="336" t="s">
        <v>438</v>
      </c>
      <c r="D164" s="337" t="s">
        <v>151</v>
      </c>
      <c r="E164" s="338">
        <v>90</v>
      </c>
      <c r="F164" s="336" t="s">
        <v>66</v>
      </c>
      <c r="G164" s="73" t="s">
        <v>67</v>
      </c>
      <c r="H164" s="339">
        <v>68500000</v>
      </c>
      <c r="I164" s="339">
        <v>68500000</v>
      </c>
      <c r="J164" s="340" t="s">
        <v>68</v>
      </c>
      <c r="K164" s="336" t="s">
        <v>69</v>
      </c>
      <c r="L164" s="76">
        <f t="shared" si="20"/>
        <v>0</v>
      </c>
      <c r="M164" s="370" t="s">
        <v>439</v>
      </c>
      <c r="N164" s="342" t="s">
        <v>100</v>
      </c>
      <c r="O164" s="342" t="s">
        <v>72</v>
      </c>
      <c r="P164" s="343" t="s">
        <v>69</v>
      </c>
      <c r="Q164" s="325" t="s">
        <v>425</v>
      </c>
      <c r="R164" s="325" t="str">
        <f t="shared" si="18"/>
        <v>Dirección de Gestión Corporativa</v>
      </c>
      <c r="S164" s="326" t="s">
        <v>1183</v>
      </c>
      <c r="T164" s="344" t="s">
        <v>426</v>
      </c>
      <c r="U164" s="350">
        <v>100151187</v>
      </c>
      <c r="V164" s="345" t="s">
        <v>427</v>
      </c>
      <c r="W164" s="345" t="s">
        <v>161</v>
      </c>
      <c r="X164" s="346" t="s">
        <v>428</v>
      </c>
      <c r="Y164" s="342">
        <v>6017427102</v>
      </c>
      <c r="Z164" s="347" t="s">
        <v>77</v>
      </c>
      <c r="AA164" s="336" t="s">
        <v>78</v>
      </c>
      <c r="AB164" s="357">
        <v>45317</v>
      </c>
      <c r="AC164" s="357">
        <v>45331</v>
      </c>
      <c r="AD164" s="357">
        <v>45345</v>
      </c>
      <c r="AE164" s="357">
        <v>45352</v>
      </c>
      <c r="AF164" s="350">
        <f t="shared" si="19"/>
        <v>14</v>
      </c>
      <c r="AG164" s="350">
        <f t="shared" si="19"/>
        <v>14</v>
      </c>
      <c r="AH164" s="350">
        <f t="shared" si="15"/>
        <v>28</v>
      </c>
      <c r="AI164" s="350" t="s">
        <v>69</v>
      </c>
      <c r="AJ164" s="351" t="s">
        <v>69</v>
      </c>
      <c r="AK164" s="350" t="str">
        <f>VLOOKUP(Q164,[5]BD!H$6:K$170,4,0)</f>
        <v>13-10-00-000</v>
      </c>
    </row>
    <row r="165" spans="1:37" s="334" customFormat="1" ht="15" customHeight="1" x14ac:dyDescent="0.25">
      <c r="A165" s="68">
        <v>143</v>
      </c>
      <c r="B165" s="335">
        <v>32101617</v>
      </c>
      <c r="C165" s="336" t="s">
        <v>440</v>
      </c>
      <c r="D165" s="337" t="s">
        <v>235</v>
      </c>
      <c r="E165" s="338">
        <v>90</v>
      </c>
      <c r="F165" s="336" t="s">
        <v>164</v>
      </c>
      <c r="G165" s="73" t="s">
        <v>67</v>
      </c>
      <c r="H165" s="339">
        <v>80000000</v>
      </c>
      <c r="I165" s="339">
        <v>80000000</v>
      </c>
      <c r="J165" s="340" t="s">
        <v>68</v>
      </c>
      <c r="K165" s="336" t="s">
        <v>69</v>
      </c>
      <c r="L165" s="76">
        <f t="shared" si="20"/>
        <v>0</v>
      </c>
      <c r="M165" s="341" t="s">
        <v>441</v>
      </c>
      <c r="N165" s="342" t="s">
        <v>313</v>
      </c>
      <c r="O165" s="342" t="s">
        <v>72</v>
      </c>
      <c r="P165" s="343" t="s">
        <v>69</v>
      </c>
      <c r="Q165" s="325" t="s">
        <v>442</v>
      </c>
      <c r="R165" s="325" t="str">
        <f t="shared" si="18"/>
        <v>Dirección de Gestión Corporativa</v>
      </c>
      <c r="S165" s="326" t="s">
        <v>1183</v>
      </c>
      <c r="T165" s="344" t="s">
        <v>426</v>
      </c>
      <c r="U165" s="350">
        <v>100151184</v>
      </c>
      <c r="V165" s="345" t="s">
        <v>443</v>
      </c>
      <c r="W165" s="345" t="s">
        <v>113</v>
      </c>
      <c r="X165" s="346" t="s">
        <v>444</v>
      </c>
      <c r="Y165" s="342" t="s">
        <v>445</v>
      </c>
      <c r="Z165" s="347" t="s">
        <v>77</v>
      </c>
      <c r="AA165" s="336" t="s">
        <v>81</v>
      </c>
      <c r="AB165" s="357">
        <v>45483</v>
      </c>
      <c r="AC165" s="357">
        <v>45519</v>
      </c>
      <c r="AD165" s="357">
        <v>45544</v>
      </c>
      <c r="AE165" s="357">
        <v>45544</v>
      </c>
      <c r="AF165" s="350">
        <f t="shared" si="19"/>
        <v>36</v>
      </c>
      <c r="AG165" s="350">
        <f t="shared" si="19"/>
        <v>25</v>
      </c>
      <c r="AH165" s="350">
        <f t="shared" si="15"/>
        <v>61</v>
      </c>
      <c r="AI165" s="350" t="s">
        <v>69</v>
      </c>
      <c r="AJ165" s="351" t="s">
        <v>69</v>
      </c>
      <c r="AK165" s="350" t="str">
        <f>VLOOKUP(Q165,[5]BD!H$6:K$170,4,0)</f>
        <v>13-10-00-000</v>
      </c>
    </row>
    <row r="166" spans="1:37" s="334" customFormat="1" ht="15" customHeight="1" x14ac:dyDescent="0.25">
      <c r="A166" s="68">
        <v>144</v>
      </c>
      <c r="B166" s="335">
        <v>81112306</v>
      </c>
      <c r="C166" s="336" t="s">
        <v>446</v>
      </c>
      <c r="D166" s="337" t="s">
        <v>65</v>
      </c>
      <c r="E166" s="338">
        <v>334</v>
      </c>
      <c r="F166" s="336" t="s">
        <v>66</v>
      </c>
      <c r="G166" s="73" t="s">
        <v>67</v>
      </c>
      <c r="H166" s="339">
        <v>5300000</v>
      </c>
      <c r="I166" s="339">
        <v>5300000</v>
      </c>
      <c r="J166" s="340" t="s">
        <v>68</v>
      </c>
      <c r="K166" s="336" t="s">
        <v>69</v>
      </c>
      <c r="L166" s="76">
        <f t="shared" si="20"/>
        <v>0</v>
      </c>
      <c r="M166" s="370" t="s">
        <v>447</v>
      </c>
      <c r="N166" s="342" t="s">
        <v>100</v>
      </c>
      <c r="O166" s="342" t="s">
        <v>72</v>
      </c>
      <c r="P166" s="343" t="s">
        <v>69</v>
      </c>
      <c r="Q166" s="371" t="s">
        <v>448</v>
      </c>
      <c r="R166" s="325" t="str">
        <f t="shared" si="18"/>
        <v>Dirección de Gestión Corporativa</v>
      </c>
      <c r="S166" s="326" t="s">
        <v>1183</v>
      </c>
      <c r="T166" s="372" t="s">
        <v>426</v>
      </c>
      <c r="U166" s="73">
        <v>100151185</v>
      </c>
      <c r="V166" s="99" t="s">
        <v>449</v>
      </c>
      <c r="W166" s="99" t="s">
        <v>113</v>
      </c>
      <c r="X166" s="100" t="s">
        <v>450</v>
      </c>
      <c r="Y166" s="99">
        <v>6086334005</v>
      </c>
      <c r="Z166" s="347" t="s">
        <v>77</v>
      </c>
      <c r="AA166" s="336" t="s">
        <v>83</v>
      </c>
      <c r="AB166" s="357">
        <v>45306</v>
      </c>
      <c r="AC166" s="357">
        <v>45310</v>
      </c>
      <c r="AD166" s="357">
        <v>45323</v>
      </c>
      <c r="AE166" s="357">
        <v>45328</v>
      </c>
      <c r="AF166" s="350">
        <f t="shared" si="19"/>
        <v>4</v>
      </c>
      <c r="AG166" s="350">
        <f t="shared" si="19"/>
        <v>13</v>
      </c>
      <c r="AH166" s="350">
        <f t="shared" si="15"/>
        <v>17</v>
      </c>
      <c r="AI166" s="350" t="s">
        <v>69</v>
      </c>
      <c r="AJ166" s="351" t="s">
        <v>69</v>
      </c>
      <c r="AK166" s="350" t="str">
        <f>VLOOKUP(Q166,[5]BD!H$6:K$170,4,0)</f>
        <v>13-10-00-000</v>
      </c>
    </row>
    <row r="167" spans="1:37" s="334" customFormat="1" ht="15" customHeight="1" x14ac:dyDescent="0.25">
      <c r="A167" s="68">
        <v>145</v>
      </c>
      <c r="B167" s="335">
        <v>80141607</v>
      </c>
      <c r="C167" s="336" t="s">
        <v>451</v>
      </c>
      <c r="D167" s="337" t="s">
        <v>241</v>
      </c>
      <c r="E167" s="338">
        <v>180</v>
      </c>
      <c r="F167" s="336" t="s">
        <v>66</v>
      </c>
      <c r="G167" s="73" t="s">
        <v>67</v>
      </c>
      <c r="H167" s="339">
        <v>7608619222</v>
      </c>
      <c r="I167" s="339">
        <v>7608619222</v>
      </c>
      <c r="J167" s="340" t="s">
        <v>68</v>
      </c>
      <c r="K167" s="336" t="s">
        <v>69</v>
      </c>
      <c r="L167" s="76">
        <f t="shared" si="20"/>
        <v>0</v>
      </c>
      <c r="M167" s="370" t="s">
        <v>452</v>
      </c>
      <c r="N167" s="342" t="s">
        <v>453</v>
      </c>
      <c r="O167" s="342" t="s">
        <v>72</v>
      </c>
      <c r="P167" s="343" t="s">
        <v>69</v>
      </c>
      <c r="Q167" s="336" t="s">
        <v>454</v>
      </c>
      <c r="R167" s="325" t="str">
        <f t="shared" si="18"/>
        <v>Dirección de Gestión Corporativa</v>
      </c>
      <c r="S167" s="326" t="s">
        <v>1183</v>
      </c>
      <c r="T167" s="372" t="s">
        <v>426</v>
      </c>
      <c r="U167" s="73">
        <v>100151186</v>
      </c>
      <c r="V167" s="99" t="s">
        <v>455</v>
      </c>
      <c r="W167" s="99" t="s">
        <v>161</v>
      </c>
      <c r="X167" s="100" t="s">
        <v>456</v>
      </c>
      <c r="Y167" s="99" t="s">
        <v>457</v>
      </c>
      <c r="Z167" s="347" t="s">
        <v>77</v>
      </c>
      <c r="AA167" s="336" t="s">
        <v>197</v>
      </c>
      <c r="AB167" s="357">
        <v>45320</v>
      </c>
      <c r="AC167" s="357">
        <v>45407</v>
      </c>
      <c r="AD167" s="357">
        <v>45504</v>
      </c>
      <c r="AE167" s="357">
        <v>45511</v>
      </c>
      <c r="AF167" s="350">
        <f t="shared" si="19"/>
        <v>87</v>
      </c>
      <c r="AG167" s="350">
        <f t="shared" si="19"/>
        <v>97</v>
      </c>
      <c r="AH167" s="350">
        <f t="shared" si="15"/>
        <v>184</v>
      </c>
      <c r="AI167" s="350" t="s">
        <v>69</v>
      </c>
      <c r="AJ167" s="351" t="s">
        <v>69</v>
      </c>
      <c r="AK167" s="350" t="str">
        <f>VLOOKUP(Q167,[5]BD!H$6:K$170,4,0)</f>
        <v>13-10-00-000</v>
      </c>
    </row>
    <row r="168" spans="1:37" s="334" customFormat="1" ht="15" customHeight="1" x14ac:dyDescent="0.25">
      <c r="A168" s="68">
        <v>146</v>
      </c>
      <c r="B168" s="335" t="s">
        <v>458</v>
      </c>
      <c r="C168" s="336" t="s">
        <v>459</v>
      </c>
      <c r="D168" s="337" t="s">
        <v>156</v>
      </c>
      <c r="E168" s="338">
        <v>180</v>
      </c>
      <c r="F168" s="336" t="s">
        <v>152</v>
      </c>
      <c r="G168" s="73" t="s">
        <v>67</v>
      </c>
      <c r="H168" s="339">
        <v>936000000</v>
      </c>
      <c r="I168" s="339">
        <v>936000000</v>
      </c>
      <c r="J168" s="340" t="s">
        <v>68</v>
      </c>
      <c r="K168" s="336" t="s">
        <v>69</v>
      </c>
      <c r="L168" s="76">
        <f t="shared" si="20"/>
        <v>0</v>
      </c>
      <c r="M168" s="370" t="s">
        <v>460</v>
      </c>
      <c r="N168" s="342" t="s">
        <v>154</v>
      </c>
      <c r="O168" s="342" t="s">
        <v>72</v>
      </c>
      <c r="P168" s="343" t="s">
        <v>69</v>
      </c>
      <c r="Q168" s="336" t="s">
        <v>454</v>
      </c>
      <c r="R168" s="325" t="str">
        <f t="shared" si="18"/>
        <v>Dirección de Gestión Corporativa</v>
      </c>
      <c r="S168" s="326" t="s">
        <v>1183</v>
      </c>
      <c r="T168" s="372" t="s">
        <v>426</v>
      </c>
      <c r="U168" s="73">
        <v>100151186</v>
      </c>
      <c r="V168" s="99" t="s">
        <v>455</v>
      </c>
      <c r="W168" s="99" t="s">
        <v>161</v>
      </c>
      <c r="X168" s="100" t="s">
        <v>456</v>
      </c>
      <c r="Y168" s="99" t="s">
        <v>457</v>
      </c>
      <c r="Z168" s="347" t="s">
        <v>77</v>
      </c>
      <c r="AA168" s="336" t="s">
        <v>81</v>
      </c>
      <c r="AB168" s="357">
        <v>45338</v>
      </c>
      <c r="AC168" s="357">
        <v>45366</v>
      </c>
      <c r="AD168" s="357">
        <v>45436</v>
      </c>
      <c r="AE168" s="357">
        <v>45443</v>
      </c>
      <c r="AF168" s="350">
        <f t="shared" si="19"/>
        <v>28</v>
      </c>
      <c r="AG168" s="350">
        <f t="shared" si="19"/>
        <v>70</v>
      </c>
      <c r="AH168" s="350">
        <f t="shared" si="15"/>
        <v>98</v>
      </c>
      <c r="AI168" s="350" t="s">
        <v>69</v>
      </c>
      <c r="AJ168" s="351" t="s">
        <v>69</v>
      </c>
      <c r="AK168" s="350" t="str">
        <f>VLOOKUP(Q168,[5]BD!H$6:K$170,4,0)</f>
        <v>13-10-00-000</v>
      </c>
    </row>
    <row r="169" spans="1:37" s="334" customFormat="1" ht="15" customHeight="1" x14ac:dyDescent="0.25">
      <c r="A169" s="68">
        <v>147</v>
      </c>
      <c r="B169" s="335" t="s">
        <v>461</v>
      </c>
      <c r="C169" s="336" t="s">
        <v>462</v>
      </c>
      <c r="D169" s="337" t="s">
        <v>156</v>
      </c>
      <c r="E169" s="338">
        <v>180</v>
      </c>
      <c r="F169" s="336" t="s">
        <v>152</v>
      </c>
      <c r="G169" s="73" t="s">
        <v>67</v>
      </c>
      <c r="H169" s="339">
        <v>75000000</v>
      </c>
      <c r="I169" s="339">
        <v>75000000</v>
      </c>
      <c r="J169" s="340" t="s">
        <v>68</v>
      </c>
      <c r="K169" s="336" t="s">
        <v>69</v>
      </c>
      <c r="L169" s="76">
        <f t="shared" si="20"/>
        <v>0</v>
      </c>
      <c r="M169" s="370" t="s">
        <v>463</v>
      </c>
      <c r="N169" s="342" t="s">
        <v>154</v>
      </c>
      <c r="O169" s="342" t="s">
        <v>72</v>
      </c>
      <c r="P169" s="343" t="s">
        <v>69</v>
      </c>
      <c r="Q169" s="336" t="s">
        <v>454</v>
      </c>
      <c r="R169" s="325" t="str">
        <f t="shared" si="18"/>
        <v>Dirección de Gestión Corporativa</v>
      </c>
      <c r="S169" s="326" t="s">
        <v>1183</v>
      </c>
      <c r="T169" s="372" t="s">
        <v>426</v>
      </c>
      <c r="U169" s="73">
        <v>100151186</v>
      </c>
      <c r="V169" s="99" t="s">
        <v>455</v>
      </c>
      <c r="W169" s="99" t="s">
        <v>161</v>
      </c>
      <c r="X169" s="100" t="s">
        <v>456</v>
      </c>
      <c r="Y169" s="99" t="s">
        <v>457</v>
      </c>
      <c r="Z169" s="347" t="s">
        <v>77</v>
      </c>
      <c r="AA169" s="336" t="s">
        <v>78</v>
      </c>
      <c r="AB169" s="357">
        <v>45367</v>
      </c>
      <c r="AC169" s="357">
        <v>45388</v>
      </c>
      <c r="AD169" s="357">
        <v>45443</v>
      </c>
      <c r="AE169" s="357">
        <v>45471</v>
      </c>
      <c r="AF169" s="350">
        <f t="shared" si="19"/>
        <v>21</v>
      </c>
      <c r="AG169" s="350">
        <f t="shared" si="19"/>
        <v>55</v>
      </c>
      <c r="AH169" s="350">
        <f t="shared" si="15"/>
        <v>76</v>
      </c>
      <c r="AI169" s="350" t="s">
        <v>69</v>
      </c>
      <c r="AJ169" s="351" t="s">
        <v>69</v>
      </c>
      <c r="AK169" s="350" t="str">
        <f>VLOOKUP(Q169,[5]BD!H$6:K$170,4,0)</f>
        <v>13-10-00-000</v>
      </c>
    </row>
    <row r="170" spans="1:37" s="334" customFormat="1" ht="15" customHeight="1" x14ac:dyDescent="0.25">
      <c r="A170" s="68">
        <v>148</v>
      </c>
      <c r="B170" s="335" t="s">
        <v>464</v>
      </c>
      <c r="C170" s="336" t="s">
        <v>465</v>
      </c>
      <c r="D170" s="337" t="s">
        <v>156</v>
      </c>
      <c r="E170" s="338">
        <v>240</v>
      </c>
      <c r="F170" s="336" t="s">
        <v>157</v>
      </c>
      <c r="G170" s="73" t="s">
        <v>67</v>
      </c>
      <c r="H170" s="339">
        <v>1698000000</v>
      </c>
      <c r="I170" s="339">
        <v>1698000000</v>
      </c>
      <c r="J170" s="340" t="s">
        <v>68</v>
      </c>
      <c r="K170" s="336" t="s">
        <v>69</v>
      </c>
      <c r="L170" s="76">
        <f t="shared" si="20"/>
        <v>0</v>
      </c>
      <c r="M170" s="370" t="s">
        <v>466</v>
      </c>
      <c r="N170" s="342" t="s">
        <v>453</v>
      </c>
      <c r="O170" s="342" t="s">
        <v>72</v>
      </c>
      <c r="P170" s="343" t="s">
        <v>69</v>
      </c>
      <c r="Q170" s="336" t="s">
        <v>454</v>
      </c>
      <c r="R170" s="325" t="str">
        <f t="shared" si="18"/>
        <v>Dirección de Gestión Corporativa</v>
      </c>
      <c r="S170" s="326" t="s">
        <v>1183</v>
      </c>
      <c r="T170" s="372" t="s">
        <v>426</v>
      </c>
      <c r="U170" s="73">
        <v>100151186</v>
      </c>
      <c r="V170" s="99" t="s">
        <v>455</v>
      </c>
      <c r="W170" s="99" t="s">
        <v>161</v>
      </c>
      <c r="X170" s="100" t="s">
        <v>456</v>
      </c>
      <c r="Y170" s="99" t="s">
        <v>457</v>
      </c>
      <c r="Z170" s="347" t="s">
        <v>77</v>
      </c>
      <c r="AA170" s="336" t="s">
        <v>78</v>
      </c>
      <c r="AB170" s="357">
        <v>45317</v>
      </c>
      <c r="AC170" s="357">
        <v>45352</v>
      </c>
      <c r="AD170" s="357">
        <v>45387</v>
      </c>
      <c r="AE170" s="357">
        <v>45394</v>
      </c>
      <c r="AF170" s="350">
        <f t="shared" si="19"/>
        <v>35</v>
      </c>
      <c r="AG170" s="350">
        <f t="shared" si="19"/>
        <v>35</v>
      </c>
      <c r="AH170" s="350">
        <f t="shared" si="15"/>
        <v>70</v>
      </c>
      <c r="AI170" s="350" t="s">
        <v>69</v>
      </c>
      <c r="AJ170" s="351" t="s">
        <v>69</v>
      </c>
      <c r="AK170" s="350" t="str">
        <f>VLOOKUP(Q170,[5]BD!H$6:K$170,4,0)</f>
        <v>13-10-00-000</v>
      </c>
    </row>
    <row r="171" spans="1:37" s="334" customFormat="1" ht="15" customHeight="1" x14ac:dyDescent="0.25">
      <c r="A171" s="68">
        <v>149</v>
      </c>
      <c r="B171" s="335">
        <v>46181500</v>
      </c>
      <c r="C171" s="336" t="s">
        <v>467</v>
      </c>
      <c r="D171" s="337" t="s">
        <v>241</v>
      </c>
      <c r="E171" s="338">
        <v>180</v>
      </c>
      <c r="F171" s="336" t="s">
        <v>152</v>
      </c>
      <c r="G171" s="73" t="s">
        <v>67</v>
      </c>
      <c r="H171" s="339">
        <v>858000000</v>
      </c>
      <c r="I171" s="339">
        <v>858000000</v>
      </c>
      <c r="J171" s="340" t="s">
        <v>68</v>
      </c>
      <c r="K171" s="336" t="s">
        <v>69</v>
      </c>
      <c r="L171" s="76">
        <f t="shared" si="20"/>
        <v>0</v>
      </c>
      <c r="M171" s="370" t="s">
        <v>468</v>
      </c>
      <c r="N171" s="342" t="s">
        <v>154</v>
      </c>
      <c r="O171" s="342" t="s">
        <v>72</v>
      </c>
      <c r="P171" s="343" t="s">
        <v>69</v>
      </c>
      <c r="Q171" s="336" t="s">
        <v>454</v>
      </c>
      <c r="R171" s="325" t="str">
        <f t="shared" si="18"/>
        <v>Dirección de Gestión Corporativa</v>
      </c>
      <c r="S171" s="326" t="s">
        <v>1183</v>
      </c>
      <c r="T171" s="372" t="s">
        <v>426</v>
      </c>
      <c r="U171" s="73">
        <v>100151186</v>
      </c>
      <c r="V171" s="99" t="s">
        <v>455</v>
      </c>
      <c r="W171" s="99" t="s">
        <v>161</v>
      </c>
      <c r="X171" s="100" t="s">
        <v>456</v>
      </c>
      <c r="Y171" s="99" t="s">
        <v>457</v>
      </c>
      <c r="Z171" s="347" t="s">
        <v>77</v>
      </c>
      <c r="AA171" s="336" t="s">
        <v>197</v>
      </c>
      <c r="AB171" s="357">
        <v>45320</v>
      </c>
      <c r="AC171" s="357">
        <v>45407</v>
      </c>
      <c r="AD171" s="357">
        <v>45504</v>
      </c>
      <c r="AE171" s="357">
        <v>45511</v>
      </c>
      <c r="AF171" s="350">
        <f t="shared" si="19"/>
        <v>87</v>
      </c>
      <c r="AG171" s="350">
        <f t="shared" si="19"/>
        <v>97</v>
      </c>
      <c r="AH171" s="350">
        <f t="shared" si="15"/>
        <v>184</v>
      </c>
      <c r="AI171" s="350" t="s">
        <v>69</v>
      </c>
      <c r="AJ171" s="351" t="s">
        <v>69</v>
      </c>
      <c r="AK171" s="350" t="str">
        <f>VLOOKUP(Q171,[5]BD!H$6:K$170,4,0)</f>
        <v>13-10-00-000</v>
      </c>
    </row>
    <row r="172" spans="1:37" s="334" customFormat="1" ht="15" customHeight="1" x14ac:dyDescent="0.25">
      <c r="A172" s="68">
        <v>150</v>
      </c>
      <c r="B172" s="335" t="s">
        <v>469</v>
      </c>
      <c r="C172" s="336" t="s">
        <v>470</v>
      </c>
      <c r="D172" s="337" t="s">
        <v>241</v>
      </c>
      <c r="E172" s="338">
        <v>60</v>
      </c>
      <c r="F172" s="336" t="s">
        <v>220</v>
      </c>
      <c r="G172" s="73" t="s">
        <v>67</v>
      </c>
      <c r="H172" s="339">
        <v>536000000</v>
      </c>
      <c r="I172" s="339">
        <v>536000000</v>
      </c>
      <c r="J172" s="340" t="s">
        <v>68</v>
      </c>
      <c r="K172" s="336" t="s">
        <v>69</v>
      </c>
      <c r="L172" s="76">
        <f t="shared" si="20"/>
        <v>0</v>
      </c>
      <c r="M172" s="370" t="s">
        <v>471</v>
      </c>
      <c r="N172" s="342" t="s">
        <v>453</v>
      </c>
      <c r="O172" s="342" t="s">
        <v>72</v>
      </c>
      <c r="P172" s="343" t="s">
        <v>69</v>
      </c>
      <c r="Q172" s="336" t="s">
        <v>454</v>
      </c>
      <c r="R172" s="325" t="str">
        <f t="shared" si="18"/>
        <v>Dirección de Gestión Corporativa</v>
      </c>
      <c r="S172" s="326" t="s">
        <v>1183</v>
      </c>
      <c r="T172" s="372" t="s">
        <v>426</v>
      </c>
      <c r="U172" s="73">
        <v>100151186</v>
      </c>
      <c r="V172" s="99" t="s">
        <v>455</v>
      </c>
      <c r="W172" s="99" t="s">
        <v>161</v>
      </c>
      <c r="X172" s="100" t="s">
        <v>456</v>
      </c>
      <c r="Y172" s="99" t="s">
        <v>457</v>
      </c>
      <c r="Z172" s="347" t="s">
        <v>77</v>
      </c>
      <c r="AA172" s="336" t="s">
        <v>81</v>
      </c>
      <c r="AB172" s="357">
        <v>45401</v>
      </c>
      <c r="AC172" s="357">
        <v>45421</v>
      </c>
      <c r="AD172" s="357">
        <v>45435</v>
      </c>
      <c r="AE172" s="357">
        <v>45442</v>
      </c>
      <c r="AF172" s="350">
        <f t="shared" si="19"/>
        <v>20</v>
      </c>
      <c r="AG172" s="350">
        <f t="shared" si="19"/>
        <v>14</v>
      </c>
      <c r="AH172" s="350">
        <f t="shared" si="15"/>
        <v>34</v>
      </c>
      <c r="AI172" s="350" t="s">
        <v>69</v>
      </c>
      <c r="AJ172" s="351" t="s">
        <v>69</v>
      </c>
      <c r="AK172" s="350" t="str">
        <f>VLOOKUP(Q172,[5]BD!H$6:K$170,4,0)</f>
        <v>13-10-00-000</v>
      </c>
    </row>
    <row r="173" spans="1:37" s="334" customFormat="1" ht="15" customHeight="1" x14ac:dyDescent="0.25">
      <c r="A173" s="68">
        <v>151</v>
      </c>
      <c r="B173" s="335" t="s">
        <v>472</v>
      </c>
      <c r="C173" s="336" t="s">
        <v>473</v>
      </c>
      <c r="D173" s="337" t="s">
        <v>98</v>
      </c>
      <c r="E173" s="338">
        <v>180</v>
      </c>
      <c r="F173" s="336" t="s">
        <v>157</v>
      </c>
      <c r="G173" s="73" t="s">
        <v>67</v>
      </c>
      <c r="H173" s="339">
        <v>1563000000</v>
      </c>
      <c r="I173" s="339">
        <v>1563000000</v>
      </c>
      <c r="J173" s="340" t="s">
        <v>68</v>
      </c>
      <c r="K173" s="336" t="s">
        <v>69</v>
      </c>
      <c r="L173" s="76">
        <f t="shared" si="20"/>
        <v>0</v>
      </c>
      <c r="M173" s="370" t="s">
        <v>474</v>
      </c>
      <c r="N173" s="342" t="s">
        <v>154</v>
      </c>
      <c r="O173" s="342" t="s">
        <v>72</v>
      </c>
      <c r="P173" s="343" t="s">
        <v>69</v>
      </c>
      <c r="Q173" s="336" t="s">
        <v>454</v>
      </c>
      <c r="R173" s="325" t="str">
        <f t="shared" si="18"/>
        <v>Dirección de Gestión Corporativa</v>
      </c>
      <c r="S173" s="326" t="s">
        <v>1183</v>
      </c>
      <c r="T173" s="372" t="s">
        <v>426</v>
      </c>
      <c r="U173" s="73">
        <v>100151186</v>
      </c>
      <c r="V173" s="99" t="s">
        <v>455</v>
      </c>
      <c r="W173" s="99" t="s">
        <v>161</v>
      </c>
      <c r="X173" s="100" t="s">
        <v>456</v>
      </c>
      <c r="Y173" s="99" t="s">
        <v>457</v>
      </c>
      <c r="Z173" s="347" t="s">
        <v>77</v>
      </c>
      <c r="AA173" s="336" t="s">
        <v>197</v>
      </c>
      <c r="AB173" s="357">
        <v>45320</v>
      </c>
      <c r="AC173" s="357">
        <v>45407</v>
      </c>
      <c r="AD173" s="357">
        <v>45504</v>
      </c>
      <c r="AE173" s="357">
        <v>45511</v>
      </c>
      <c r="AF173" s="350">
        <f t="shared" si="19"/>
        <v>87</v>
      </c>
      <c r="AG173" s="350">
        <f t="shared" si="19"/>
        <v>97</v>
      </c>
      <c r="AH173" s="350">
        <f t="shared" si="15"/>
        <v>184</v>
      </c>
      <c r="AI173" s="350" t="s">
        <v>69</v>
      </c>
      <c r="AJ173" s="351" t="s">
        <v>69</v>
      </c>
      <c r="AK173" s="350" t="str">
        <f>VLOOKUP(Q173,[5]BD!H$6:K$170,4,0)</f>
        <v>13-10-00-000</v>
      </c>
    </row>
    <row r="174" spans="1:37" s="334" customFormat="1" ht="15" customHeight="1" x14ac:dyDescent="0.25">
      <c r="A174" s="68">
        <v>152</v>
      </c>
      <c r="B174" s="335">
        <v>85121700</v>
      </c>
      <c r="C174" s="336" t="s">
        <v>475</v>
      </c>
      <c r="D174" s="337" t="s">
        <v>156</v>
      </c>
      <c r="E174" s="338">
        <v>240</v>
      </c>
      <c r="F174" s="336" t="s">
        <v>66</v>
      </c>
      <c r="G174" s="73" t="s">
        <v>67</v>
      </c>
      <c r="H174" s="339">
        <v>107000000</v>
      </c>
      <c r="I174" s="339">
        <v>107000000</v>
      </c>
      <c r="J174" s="340" t="s">
        <v>68</v>
      </c>
      <c r="K174" s="336" t="s">
        <v>69</v>
      </c>
      <c r="L174" s="76">
        <f t="shared" si="20"/>
        <v>0</v>
      </c>
      <c r="M174" s="370" t="s">
        <v>476</v>
      </c>
      <c r="N174" s="342" t="s">
        <v>453</v>
      </c>
      <c r="O174" s="342" t="s">
        <v>72</v>
      </c>
      <c r="P174" s="343" t="s">
        <v>69</v>
      </c>
      <c r="Q174" s="336" t="s">
        <v>454</v>
      </c>
      <c r="R174" s="325" t="str">
        <f t="shared" si="18"/>
        <v>Dirección de Gestión Corporativa</v>
      </c>
      <c r="S174" s="326" t="s">
        <v>1183</v>
      </c>
      <c r="T174" s="372" t="s">
        <v>426</v>
      </c>
      <c r="U174" s="73">
        <v>100151186</v>
      </c>
      <c r="V174" s="99" t="s">
        <v>455</v>
      </c>
      <c r="W174" s="99" t="s">
        <v>161</v>
      </c>
      <c r="X174" s="100" t="s">
        <v>456</v>
      </c>
      <c r="Y174" s="99" t="s">
        <v>457</v>
      </c>
      <c r="Z174" s="347" t="s">
        <v>77</v>
      </c>
      <c r="AA174" s="336" t="s">
        <v>78</v>
      </c>
      <c r="AB174" s="357">
        <v>45295</v>
      </c>
      <c r="AC174" s="357">
        <v>45301</v>
      </c>
      <c r="AD174" s="357">
        <v>45315</v>
      </c>
      <c r="AE174" s="357">
        <v>45322</v>
      </c>
      <c r="AF174" s="350">
        <f t="shared" si="19"/>
        <v>6</v>
      </c>
      <c r="AG174" s="350">
        <f t="shared" si="19"/>
        <v>14</v>
      </c>
      <c r="AH174" s="350">
        <f t="shared" si="15"/>
        <v>20</v>
      </c>
      <c r="AI174" s="350" t="s">
        <v>69</v>
      </c>
      <c r="AJ174" s="351" t="s">
        <v>69</v>
      </c>
      <c r="AK174" s="350" t="str">
        <f>VLOOKUP(Q174,[5]BD!H$6:K$170,4,0)</f>
        <v>13-10-00-000</v>
      </c>
    </row>
    <row r="175" spans="1:37" s="334" customFormat="1" ht="15" customHeight="1" x14ac:dyDescent="0.25">
      <c r="A175" s="68">
        <v>153</v>
      </c>
      <c r="B175" s="335">
        <v>85121700</v>
      </c>
      <c r="C175" s="336" t="s">
        <v>475</v>
      </c>
      <c r="D175" s="337" t="s">
        <v>156</v>
      </c>
      <c r="E175" s="338">
        <v>240</v>
      </c>
      <c r="F175" s="336" t="s">
        <v>157</v>
      </c>
      <c r="G175" s="73" t="s">
        <v>67</v>
      </c>
      <c r="H175" s="339">
        <v>154000000</v>
      </c>
      <c r="I175" s="339">
        <v>154000000</v>
      </c>
      <c r="J175" s="340" t="s">
        <v>68</v>
      </c>
      <c r="K175" s="336" t="s">
        <v>69</v>
      </c>
      <c r="L175" s="76">
        <f t="shared" si="20"/>
        <v>0</v>
      </c>
      <c r="M175" s="370" t="s">
        <v>477</v>
      </c>
      <c r="N175" s="342" t="s">
        <v>71</v>
      </c>
      <c r="O175" s="342" t="s">
        <v>72</v>
      </c>
      <c r="P175" s="343" t="s">
        <v>69</v>
      </c>
      <c r="Q175" s="336" t="s">
        <v>454</v>
      </c>
      <c r="R175" s="325" t="str">
        <f t="shared" si="18"/>
        <v>Dirección de Gestión Corporativa</v>
      </c>
      <c r="S175" s="326" t="s">
        <v>1183</v>
      </c>
      <c r="T175" s="372" t="s">
        <v>426</v>
      </c>
      <c r="U175" s="73">
        <v>100151186</v>
      </c>
      <c r="V175" s="99" t="s">
        <v>455</v>
      </c>
      <c r="W175" s="99" t="s">
        <v>161</v>
      </c>
      <c r="X175" s="100" t="s">
        <v>456</v>
      </c>
      <c r="Y175" s="99" t="s">
        <v>457</v>
      </c>
      <c r="Z175" s="347" t="s">
        <v>77</v>
      </c>
      <c r="AA175" s="336" t="s">
        <v>78</v>
      </c>
      <c r="AB175" s="357">
        <v>45295</v>
      </c>
      <c r="AC175" s="357">
        <v>45301</v>
      </c>
      <c r="AD175" s="357">
        <v>45315</v>
      </c>
      <c r="AE175" s="357">
        <v>45322</v>
      </c>
      <c r="AF175" s="350">
        <f t="shared" si="19"/>
        <v>6</v>
      </c>
      <c r="AG175" s="350">
        <f t="shared" si="19"/>
        <v>14</v>
      </c>
      <c r="AH175" s="350">
        <f t="shared" si="15"/>
        <v>20</v>
      </c>
      <c r="AI175" s="350" t="s">
        <v>69</v>
      </c>
      <c r="AJ175" s="351" t="s">
        <v>69</v>
      </c>
      <c r="AK175" s="350" t="str">
        <f>VLOOKUP(Q175,[5]BD!H$6:K$170,4,0)</f>
        <v>13-10-00-000</v>
      </c>
    </row>
    <row r="176" spans="1:37" s="334" customFormat="1" ht="15" customHeight="1" x14ac:dyDescent="0.25">
      <c r="A176" s="68">
        <v>154</v>
      </c>
      <c r="B176" s="335">
        <v>85121700</v>
      </c>
      <c r="C176" s="336" t="s">
        <v>475</v>
      </c>
      <c r="D176" s="337" t="s">
        <v>98</v>
      </c>
      <c r="E176" s="338">
        <v>180</v>
      </c>
      <c r="F176" s="336" t="s">
        <v>157</v>
      </c>
      <c r="G176" s="73" t="s">
        <v>67</v>
      </c>
      <c r="H176" s="339">
        <v>493000000</v>
      </c>
      <c r="I176" s="339">
        <v>493000000</v>
      </c>
      <c r="J176" s="340" t="s">
        <v>68</v>
      </c>
      <c r="K176" s="336" t="s">
        <v>69</v>
      </c>
      <c r="L176" s="76">
        <f t="shared" si="20"/>
        <v>0</v>
      </c>
      <c r="M176" s="370" t="s">
        <v>478</v>
      </c>
      <c r="N176" s="342" t="s">
        <v>154</v>
      </c>
      <c r="O176" s="342" t="s">
        <v>72</v>
      </c>
      <c r="P176" s="343" t="s">
        <v>69</v>
      </c>
      <c r="Q176" s="336" t="s">
        <v>454</v>
      </c>
      <c r="R176" s="325" t="str">
        <f t="shared" si="18"/>
        <v>Dirección de Gestión Corporativa</v>
      </c>
      <c r="S176" s="326" t="s">
        <v>1183</v>
      </c>
      <c r="T176" s="372" t="s">
        <v>426</v>
      </c>
      <c r="U176" s="73">
        <v>100151186</v>
      </c>
      <c r="V176" s="99" t="s">
        <v>455</v>
      </c>
      <c r="W176" s="99" t="s">
        <v>161</v>
      </c>
      <c r="X176" s="100" t="s">
        <v>456</v>
      </c>
      <c r="Y176" s="99" t="s">
        <v>457</v>
      </c>
      <c r="Z176" s="347" t="s">
        <v>77</v>
      </c>
      <c r="AA176" s="336" t="s">
        <v>78</v>
      </c>
      <c r="AB176" s="357">
        <v>45320</v>
      </c>
      <c r="AC176" s="357">
        <v>45407</v>
      </c>
      <c r="AD176" s="357">
        <v>45504</v>
      </c>
      <c r="AE176" s="357">
        <v>45511</v>
      </c>
      <c r="AF176" s="350">
        <f t="shared" si="19"/>
        <v>87</v>
      </c>
      <c r="AG176" s="350">
        <f t="shared" si="19"/>
        <v>97</v>
      </c>
      <c r="AH176" s="350">
        <f t="shared" si="15"/>
        <v>184</v>
      </c>
      <c r="AI176" s="350" t="s">
        <v>69</v>
      </c>
      <c r="AJ176" s="351" t="s">
        <v>69</v>
      </c>
      <c r="AK176" s="350" t="str">
        <f>VLOOKUP(Q176,[5]BD!H$6:K$170,4,0)</f>
        <v>13-10-00-000</v>
      </c>
    </row>
    <row r="177" spans="1:37" s="334" customFormat="1" ht="15" customHeight="1" x14ac:dyDescent="0.25">
      <c r="A177" s="68">
        <v>155</v>
      </c>
      <c r="B177" s="335">
        <v>55121704</v>
      </c>
      <c r="C177" s="336" t="s">
        <v>479</v>
      </c>
      <c r="D177" s="337" t="s">
        <v>98</v>
      </c>
      <c r="E177" s="338">
        <v>180</v>
      </c>
      <c r="F177" s="336" t="s">
        <v>157</v>
      </c>
      <c r="G177" s="73" t="s">
        <v>67</v>
      </c>
      <c r="H177" s="339">
        <v>139000000</v>
      </c>
      <c r="I177" s="339">
        <v>139000000</v>
      </c>
      <c r="J177" s="340" t="s">
        <v>68</v>
      </c>
      <c r="K177" s="336" t="s">
        <v>69</v>
      </c>
      <c r="L177" s="76">
        <f t="shared" si="20"/>
        <v>0</v>
      </c>
      <c r="M177" s="370" t="s">
        <v>480</v>
      </c>
      <c r="N177" s="342" t="s">
        <v>154</v>
      </c>
      <c r="O177" s="342" t="s">
        <v>72</v>
      </c>
      <c r="P177" s="343" t="s">
        <v>69</v>
      </c>
      <c r="Q177" s="336" t="s">
        <v>454</v>
      </c>
      <c r="R177" s="325" t="str">
        <f t="shared" si="18"/>
        <v>Dirección de Gestión Corporativa</v>
      </c>
      <c r="S177" s="326" t="s">
        <v>1183</v>
      </c>
      <c r="T177" s="372" t="s">
        <v>426</v>
      </c>
      <c r="U177" s="73">
        <v>100151186</v>
      </c>
      <c r="V177" s="99" t="s">
        <v>455</v>
      </c>
      <c r="W177" s="99" t="s">
        <v>161</v>
      </c>
      <c r="X177" s="100" t="s">
        <v>456</v>
      </c>
      <c r="Y177" s="99" t="s">
        <v>457</v>
      </c>
      <c r="Z177" s="347" t="s">
        <v>77</v>
      </c>
      <c r="AA177" s="336" t="s">
        <v>78</v>
      </c>
      <c r="AB177" s="357">
        <v>45295</v>
      </c>
      <c r="AC177" s="357">
        <v>45301</v>
      </c>
      <c r="AD177" s="357">
        <v>45315</v>
      </c>
      <c r="AE177" s="357">
        <v>45322</v>
      </c>
      <c r="AF177" s="350">
        <f t="shared" si="19"/>
        <v>6</v>
      </c>
      <c r="AG177" s="350">
        <f t="shared" si="19"/>
        <v>14</v>
      </c>
      <c r="AH177" s="350">
        <f t="shared" si="15"/>
        <v>20</v>
      </c>
      <c r="AI177" s="350" t="s">
        <v>69</v>
      </c>
      <c r="AJ177" s="351" t="s">
        <v>69</v>
      </c>
      <c r="AK177" s="350" t="str">
        <f>VLOOKUP(Q177,[5]BD!H$6:K$170,4,0)</f>
        <v>13-10-00-000</v>
      </c>
    </row>
    <row r="178" spans="1:37" s="334" customFormat="1" ht="15" customHeight="1" x14ac:dyDescent="0.25">
      <c r="A178" s="68">
        <v>156</v>
      </c>
      <c r="B178" s="335">
        <v>80111703</v>
      </c>
      <c r="C178" s="336" t="s">
        <v>481</v>
      </c>
      <c r="D178" s="337" t="s">
        <v>65</v>
      </c>
      <c r="E178" s="338">
        <v>300</v>
      </c>
      <c r="F178" s="336" t="s">
        <v>66</v>
      </c>
      <c r="G178" s="73" t="s">
        <v>67</v>
      </c>
      <c r="H178" s="339">
        <v>228000000</v>
      </c>
      <c r="I178" s="339">
        <v>228000000</v>
      </c>
      <c r="J178" s="340" t="s">
        <v>68</v>
      </c>
      <c r="K178" s="336" t="s">
        <v>69</v>
      </c>
      <c r="L178" s="76">
        <f t="shared" si="20"/>
        <v>0</v>
      </c>
      <c r="M178" s="370" t="s">
        <v>482</v>
      </c>
      <c r="N178" s="342" t="s">
        <v>71</v>
      </c>
      <c r="O178" s="342" t="s">
        <v>72</v>
      </c>
      <c r="P178" s="343" t="s">
        <v>69</v>
      </c>
      <c r="Q178" s="336" t="s">
        <v>454</v>
      </c>
      <c r="R178" s="325" t="str">
        <f t="shared" si="18"/>
        <v>Dirección de Gestión Corporativa</v>
      </c>
      <c r="S178" s="326" t="s">
        <v>1183</v>
      </c>
      <c r="T178" s="372" t="s">
        <v>426</v>
      </c>
      <c r="U178" s="73">
        <v>100151186</v>
      </c>
      <c r="V178" s="99" t="s">
        <v>455</v>
      </c>
      <c r="W178" s="99" t="s">
        <v>161</v>
      </c>
      <c r="X178" s="100" t="s">
        <v>456</v>
      </c>
      <c r="Y178" s="99" t="s">
        <v>457</v>
      </c>
      <c r="Z178" s="347" t="s">
        <v>77</v>
      </c>
      <c r="AA178" s="336" t="s">
        <v>81</v>
      </c>
      <c r="AB178" s="357">
        <v>45295</v>
      </c>
      <c r="AC178" s="357">
        <v>45301</v>
      </c>
      <c r="AD178" s="357">
        <v>45315</v>
      </c>
      <c r="AE178" s="357">
        <v>45322</v>
      </c>
      <c r="AF178" s="350">
        <f t="shared" si="19"/>
        <v>6</v>
      </c>
      <c r="AG178" s="350">
        <f t="shared" si="19"/>
        <v>14</v>
      </c>
      <c r="AH178" s="350">
        <f t="shared" si="15"/>
        <v>20</v>
      </c>
      <c r="AI178" s="350" t="s">
        <v>69</v>
      </c>
      <c r="AJ178" s="351" t="s">
        <v>69</v>
      </c>
      <c r="AK178" s="350" t="str">
        <f>VLOOKUP(Q178,[5]BD!H$6:K$170,4,0)</f>
        <v>13-10-00-000</v>
      </c>
    </row>
    <row r="179" spans="1:37" s="334" customFormat="1" ht="15" customHeight="1" x14ac:dyDescent="0.25">
      <c r="A179" s="68">
        <v>157</v>
      </c>
      <c r="B179" s="335" t="s">
        <v>483</v>
      </c>
      <c r="C179" s="336" t="s">
        <v>484</v>
      </c>
      <c r="D179" s="337" t="s">
        <v>241</v>
      </c>
      <c r="E179" s="338">
        <v>210</v>
      </c>
      <c r="F179" s="336" t="s">
        <v>164</v>
      </c>
      <c r="G179" s="73" t="s">
        <v>67</v>
      </c>
      <c r="H179" s="339">
        <v>100000000</v>
      </c>
      <c r="I179" s="373">
        <v>100000000</v>
      </c>
      <c r="J179" s="340" t="s">
        <v>68</v>
      </c>
      <c r="K179" s="336" t="s">
        <v>69</v>
      </c>
      <c r="L179" s="76">
        <f t="shared" si="20"/>
        <v>0</v>
      </c>
      <c r="M179" s="341" t="s">
        <v>485</v>
      </c>
      <c r="N179" s="342" t="s">
        <v>100</v>
      </c>
      <c r="O179" s="342" t="s">
        <v>72</v>
      </c>
      <c r="P179" s="343" t="s">
        <v>69</v>
      </c>
      <c r="Q179" s="325" t="s">
        <v>486</v>
      </c>
      <c r="R179" s="325" t="str">
        <f t="shared" si="18"/>
        <v>Dirección de Gestión Corporativa</v>
      </c>
      <c r="S179" s="326" t="s">
        <v>1183</v>
      </c>
      <c r="T179" s="372" t="s">
        <v>426</v>
      </c>
      <c r="U179" s="350">
        <v>100151190</v>
      </c>
      <c r="V179" s="345" t="s">
        <v>487</v>
      </c>
      <c r="W179" s="345" t="s">
        <v>161</v>
      </c>
      <c r="X179" s="346" t="s">
        <v>488</v>
      </c>
      <c r="Y179" s="342" t="s">
        <v>489</v>
      </c>
      <c r="Z179" s="347" t="s">
        <v>77</v>
      </c>
      <c r="AA179" s="336" t="s">
        <v>78</v>
      </c>
      <c r="AB179" s="357">
        <v>45355</v>
      </c>
      <c r="AC179" s="357">
        <v>45414</v>
      </c>
      <c r="AD179" s="357">
        <v>45435</v>
      </c>
      <c r="AE179" s="357">
        <v>45442</v>
      </c>
      <c r="AF179" s="350">
        <f t="shared" si="19"/>
        <v>59</v>
      </c>
      <c r="AG179" s="350">
        <f t="shared" si="19"/>
        <v>21</v>
      </c>
      <c r="AH179" s="350">
        <f t="shared" si="15"/>
        <v>80</v>
      </c>
      <c r="AI179" s="350" t="s">
        <v>69</v>
      </c>
      <c r="AJ179" s="351" t="s">
        <v>69</v>
      </c>
      <c r="AK179" s="350" t="str">
        <f>VLOOKUP(Q179,[5]BD!H$6:K$170,4,0)</f>
        <v>13-10-00-000</v>
      </c>
    </row>
    <row r="180" spans="1:37" s="334" customFormat="1" ht="15" customHeight="1" x14ac:dyDescent="0.25">
      <c r="A180" s="68">
        <v>158</v>
      </c>
      <c r="B180" s="335" t="s">
        <v>490</v>
      </c>
      <c r="C180" s="336" t="s">
        <v>491</v>
      </c>
      <c r="D180" s="337" t="s">
        <v>167</v>
      </c>
      <c r="E180" s="338">
        <v>180</v>
      </c>
      <c r="F180" s="336" t="s">
        <v>164</v>
      </c>
      <c r="G180" s="73" t="s">
        <v>67</v>
      </c>
      <c r="H180" s="339">
        <v>64000000</v>
      </c>
      <c r="I180" s="373">
        <v>64000000</v>
      </c>
      <c r="J180" s="340" t="s">
        <v>68</v>
      </c>
      <c r="K180" s="336" t="s">
        <v>69</v>
      </c>
      <c r="L180" s="76">
        <f t="shared" si="20"/>
        <v>0</v>
      </c>
      <c r="M180" s="341" t="s">
        <v>492</v>
      </c>
      <c r="N180" s="342" t="s">
        <v>100</v>
      </c>
      <c r="O180" s="342" t="s">
        <v>72</v>
      </c>
      <c r="P180" s="343" t="s">
        <v>69</v>
      </c>
      <c r="Q180" s="325" t="s">
        <v>486</v>
      </c>
      <c r="R180" s="325" t="str">
        <f t="shared" si="18"/>
        <v>Dirección de Gestión Corporativa</v>
      </c>
      <c r="S180" s="326" t="s">
        <v>1183</v>
      </c>
      <c r="T180" s="344" t="s">
        <v>426</v>
      </c>
      <c r="U180" s="350">
        <v>100151190</v>
      </c>
      <c r="V180" s="345" t="s">
        <v>487</v>
      </c>
      <c r="W180" s="345" t="s">
        <v>161</v>
      </c>
      <c r="X180" s="346" t="s">
        <v>488</v>
      </c>
      <c r="Y180" s="342" t="s">
        <v>489</v>
      </c>
      <c r="Z180" s="347" t="s">
        <v>77</v>
      </c>
      <c r="AA180" s="336" t="s">
        <v>81</v>
      </c>
      <c r="AB180" s="357">
        <v>45362</v>
      </c>
      <c r="AC180" s="357">
        <v>45390</v>
      </c>
      <c r="AD180" s="357">
        <v>45411</v>
      </c>
      <c r="AE180" s="357">
        <v>45418</v>
      </c>
      <c r="AF180" s="350">
        <f t="shared" si="19"/>
        <v>28</v>
      </c>
      <c r="AG180" s="350">
        <f t="shared" si="19"/>
        <v>21</v>
      </c>
      <c r="AH180" s="350">
        <f t="shared" si="15"/>
        <v>49</v>
      </c>
      <c r="AI180" s="350" t="s">
        <v>69</v>
      </c>
      <c r="AJ180" s="351" t="s">
        <v>69</v>
      </c>
      <c r="AK180" s="350" t="str">
        <f>VLOOKUP(Q180,[5]BD!H$6:K$170,4,0)</f>
        <v>13-10-00-000</v>
      </c>
    </row>
    <row r="181" spans="1:37" s="334" customFormat="1" ht="15" customHeight="1" x14ac:dyDescent="0.25">
      <c r="A181" s="68">
        <v>159</v>
      </c>
      <c r="B181" s="335">
        <v>72101506</v>
      </c>
      <c r="C181" s="336" t="s">
        <v>493</v>
      </c>
      <c r="D181" s="337" t="s">
        <v>151</v>
      </c>
      <c r="E181" s="338">
        <v>300</v>
      </c>
      <c r="F181" s="336" t="s">
        <v>66</v>
      </c>
      <c r="G181" s="73" t="s">
        <v>67</v>
      </c>
      <c r="H181" s="339">
        <v>95000000</v>
      </c>
      <c r="I181" s="373">
        <v>95000000</v>
      </c>
      <c r="J181" s="340" t="s">
        <v>68</v>
      </c>
      <c r="K181" s="336" t="s">
        <v>69</v>
      </c>
      <c r="L181" s="76">
        <f t="shared" si="20"/>
        <v>0</v>
      </c>
      <c r="M181" s="341" t="s">
        <v>494</v>
      </c>
      <c r="N181" s="342" t="s">
        <v>100</v>
      </c>
      <c r="O181" s="342" t="s">
        <v>72</v>
      </c>
      <c r="P181" s="343" t="s">
        <v>69</v>
      </c>
      <c r="Q181" s="325" t="s">
        <v>486</v>
      </c>
      <c r="R181" s="325" t="str">
        <f t="shared" si="18"/>
        <v>Dirección de Gestión Corporativa</v>
      </c>
      <c r="S181" s="326" t="s">
        <v>1183</v>
      </c>
      <c r="T181" s="374" t="s">
        <v>426</v>
      </c>
      <c r="U181" s="350">
        <v>100151190</v>
      </c>
      <c r="V181" s="345" t="s">
        <v>487</v>
      </c>
      <c r="W181" s="345" t="s">
        <v>161</v>
      </c>
      <c r="X181" s="346" t="s">
        <v>488</v>
      </c>
      <c r="Y181" s="342" t="s">
        <v>489</v>
      </c>
      <c r="Z181" s="347" t="s">
        <v>77</v>
      </c>
      <c r="AA181" s="336" t="s">
        <v>78</v>
      </c>
      <c r="AB181" s="357">
        <v>45306</v>
      </c>
      <c r="AC181" s="357">
        <v>45327</v>
      </c>
      <c r="AD181" s="357">
        <v>45334</v>
      </c>
      <c r="AE181" s="357">
        <v>45341</v>
      </c>
      <c r="AF181" s="350">
        <f t="shared" si="19"/>
        <v>21</v>
      </c>
      <c r="AG181" s="350">
        <f t="shared" si="19"/>
        <v>7</v>
      </c>
      <c r="AH181" s="350">
        <f t="shared" si="15"/>
        <v>28</v>
      </c>
      <c r="AI181" s="350" t="s">
        <v>69</v>
      </c>
      <c r="AJ181" s="351" t="s">
        <v>69</v>
      </c>
      <c r="AK181" s="350" t="str">
        <f>VLOOKUP(Q181,[5]BD!H$6:K$170,4,0)</f>
        <v>13-10-00-000</v>
      </c>
    </row>
    <row r="182" spans="1:37" s="334" customFormat="1" ht="15" customHeight="1" x14ac:dyDescent="0.25">
      <c r="A182" s="68">
        <v>160</v>
      </c>
      <c r="B182" s="335">
        <v>81141804</v>
      </c>
      <c r="C182" s="336" t="s">
        <v>495</v>
      </c>
      <c r="D182" s="337" t="s">
        <v>167</v>
      </c>
      <c r="E182" s="338">
        <v>180</v>
      </c>
      <c r="F182" s="336" t="s">
        <v>164</v>
      </c>
      <c r="G182" s="73" t="s">
        <v>67</v>
      </c>
      <c r="H182" s="339">
        <v>45000000</v>
      </c>
      <c r="I182" s="373">
        <v>45000000</v>
      </c>
      <c r="J182" s="340" t="s">
        <v>68</v>
      </c>
      <c r="K182" s="336" t="s">
        <v>69</v>
      </c>
      <c r="L182" s="76">
        <f t="shared" si="20"/>
        <v>0</v>
      </c>
      <c r="M182" s="341" t="s">
        <v>496</v>
      </c>
      <c r="N182" s="342" t="s">
        <v>100</v>
      </c>
      <c r="O182" s="342" t="s">
        <v>72</v>
      </c>
      <c r="P182" s="343" t="s">
        <v>69</v>
      </c>
      <c r="Q182" s="325" t="s">
        <v>486</v>
      </c>
      <c r="R182" s="325" t="str">
        <f t="shared" si="18"/>
        <v>Dirección de Gestión Corporativa</v>
      </c>
      <c r="S182" s="326" t="s">
        <v>1183</v>
      </c>
      <c r="T182" s="344" t="s">
        <v>426</v>
      </c>
      <c r="U182" s="350">
        <v>100151190</v>
      </c>
      <c r="V182" s="345" t="s">
        <v>487</v>
      </c>
      <c r="W182" s="345" t="s">
        <v>161</v>
      </c>
      <c r="X182" s="346" t="s">
        <v>488</v>
      </c>
      <c r="Y182" s="342" t="s">
        <v>489</v>
      </c>
      <c r="Z182" s="347" t="s">
        <v>77</v>
      </c>
      <c r="AA182" s="336" t="s">
        <v>81</v>
      </c>
      <c r="AB182" s="357">
        <v>45362</v>
      </c>
      <c r="AC182" s="357">
        <v>45390</v>
      </c>
      <c r="AD182" s="357">
        <v>45411</v>
      </c>
      <c r="AE182" s="357">
        <v>45418</v>
      </c>
      <c r="AF182" s="350">
        <f t="shared" si="19"/>
        <v>28</v>
      </c>
      <c r="AG182" s="350">
        <f t="shared" si="19"/>
        <v>21</v>
      </c>
      <c r="AH182" s="350">
        <f t="shared" si="15"/>
        <v>49</v>
      </c>
      <c r="AI182" s="350" t="s">
        <v>69</v>
      </c>
      <c r="AJ182" s="351" t="s">
        <v>69</v>
      </c>
      <c r="AK182" s="350" t="str">
        <f>VLOOKUP(Q182,[5]BD!H$6:K$170,4,0)</f>
        <v>13-10-00-000</v>
      </c>
    </row>
    <row r="183" spans="1:37" s="334" customFormat="1" ht="15" customHeight="1" x14ac:dyDescent="0.25">
      <c r="A183" s="68">
        <v>161</v>
      </c>
      <c r="B183" s="335">
        <v>77101503</v>
      </c>
      <c r="C183" s="336" t="s">
        <v>497</v>
      </c>
      <c r="D183" s="337" t="s">
        <v>167</v>
      </c>
      <c r="E183" s="338">
        <v>60</v>
      </c>
      <c r="F183" s="336" t="s">
        <v>164</v>
      </c>
      <c r="G183" s="73" t="s">
        <v>67</v>
      </c>
      <c r="H183" s="339">
        <v>15000000</v>
      </c>
      <c r="I183" s="373">
        <v>15000000</v>
      </c>
      <c r="J183" s="340" t="s">
        <v>68</v>
      </c>
      <c r="K183" s="336" t="s">
        <v>69</v>
      </c>
      <c r="L183" s="76">
        <f t="shared" si="20"/>
        <v>0</v>
      </c>
      <c r="M183" s="341" t="s">
        <v>498</v>
      </c>
      <c r="N183" s="342" t="s">
        <v>100</v>
      </c>
      <c r="O183" s="342" t="s">
        <v>72</v>
      </c>
      <c r="P183" s="343" t="s">
        <v>69</v>
      </c>
      <c r="Q183" s="325" t="s">
        <v>486</v>
      </c>
      <c r="R183" s="325" t="str">
        <f t="shared" si="18"/>
        <v>Dirección de Gestión Corporativa</v>
      </c>
      <c r="S183" s="326" t="s">
        <v>1183</v>
      </c>
      <c r="T183" s="344" t="s">
        <v>426</v>
      </c>
      <c r="U183" s="350">
        <v>100151190</v>
      </c>
      <c r="V183" s="345" t="s">
        <v>487</v>
      </c>
      <c r="W183" s="345" t="s">
        <v>161</v>
      </c>
      <c r="X183" s="346" t="s">
        <v>488</v>
      </c>
      <c r="Y183" s="342" t="s">
        <v>489</v>
      </c>
      <c r="Z183" s="347" t="s">
        <v>77</v>
      </c>
      <c r="AA183" s="336" t="s">
        <v>81</v>
      </c>
      <c r="AB183" s="357">
        <v>45362</v>
      </c>
      <c r="AC183" s="357">
        <v>45390</v>
      </c>
      <c r="AD183" s="357">
        <v>45411</v>
      </c>
      <c r="AE183" s="357">
        <v>45418</v>
      </c>
      <c r="AF183" s="350">
        <f t="shared" si="19"/>
        <v>28</v>
      </c>
      <c r="AG183" s="350">
        <f t="shared" si="19"/>
        <v>21</v>
      </c>
      <c r="AH183" s="350">
        <f t="shared" si="15"/>
        <v>49</v>
      </c>
      <c r="AI183" s="350" t="s">
        <v>69</v>
      </c>
      <c r="AJ183" s="351" t="s">
        <v>69</v>
      </c>
      <c r="AK183" s="350" t="str">
        <f>VLOOKUP(Q183,[5]BD!H$6:K$170,4,0)</f>
        <v>13-10-00-000</v>
      </c>
    </row>
    <row r="184" spans="1:37" s="334" customFormat="1" ht="14.25" customHeight="1" x14ac:dyDescent="0.25">
      <c r="A184" s="68">
        <v>162</v>
      </c>
      <c r="B184" s="335" t="s">
        <v>499</v>
      </c>
      <c r="C184" s="336" t="s">
        <v>500</v>
      </c>
      <c r="D184" s="337" t="s">
        <v>156</v>
      </c>
      <c r="E184" s="338">
        <v>210</v>
      </c>
      <c r="F184" s="336" t="s">
        <v>164</v>
      </c>
      <c r="G184" s="73" t="s">
        <v>67</v>
      </c>
      <c r="H184" s="339">
        <v>25000000</v>
      </c>
      <c r="I184" s="373">
        <v>25000000</v>
      </c>
      <c r="J184" s="340" t="s">
        <v>68</v>
      </c>
      <c r="K184" s="336" t="s">
        <v>69</v>
      </c>
      <c r="L184" s="76">
        <f t="shared" si="20"/>
        <v>0</v>
      </c>
      <c r="M184" s="341" t="s">
        <v>501</v>
      </c>
      <c r="N184" s="342" t="s">
        <v>313</v>
      </c>
      <c r="O184" s="342" t="s">
        <v>72</v>
      </c>
      <c r="P184" s="343" t="s">
        <v>69</v>
      </c>
      <c r="Q184" s="325" t="s">
        <v>486</v>
      </c>
      <c r="R184" s="325" t="str">
        <f t="shared" si="18"/>
        <v>Dirección de Gestión Corporativa</v>
      </c>
      <c r="S184" s="326" t="s">
        <v>1183</v>
      </c>
      <c r="T184" s="344" t="s">
        <v>426</v>
      </c>
      <c r="U184" s="350">
        <v>100151190</v>
      </c>
      <c r="V184" s="345" t="s">
        <v>487</v>
      </c>
      <c r="W184" s="345" t="s">
        <v>161</v>
      </c>
      <c r="X184" s="346" t="s">
        <v>488</v>
      </c>
      <c r="Y184" s="342" t="s">
        <v>489</v>
      </c>
      <c r="Z184" s="347" t="s">
        <v>77</v>
      </c>
      <c r="AA184" s="336" t="s">
        <v>83</v>
      </c>
      <c r="AB184" s="357">
        <v>45341</v>
      </c>
      <c r="AC184" s="357">
        <v>45369</v>
      </c>
      <c r="AD184" s="357">
        <v>45391</v>
      </c>
      <c r="AE184" s="357">
        <v>45398</v>
      </c>
      <c r="AF184" s="350">
        <f t="shared" si="19"/>
        <v>28</v>
      </c>
      <c r="AG184" s="350">
        <f t="shared" si="19"/>
        <v>22</v>
      </c>
      <c r="AH184" s="350">
        <f t="shared" si="15"/>
        <v>50</v>
      </c>
      <c r="AI184" s="350" t="s">
        <v>69</v>
      </c>
      <c r="AJ184" s="351" t="s">
        <v>69</v>
      </c>
      <c r="AK184" s="350" t="str">
        <f>VLOOKUP(Q184,[5]BD!H$6:K$170,4,0)</f>
        <v>13-10-00-000</v>
      </c>
    </row>
    <row r="185" spans="1:37" s="334" customFormat="1" ht="15" customHeight="1" x14ac:dyDescent="0.25">
      <c r="A185" s="120">
        <v>163</v>
      </c>
      <c r="B185" s="335">
        <v>80131500</v>
      </c>
      <c r="C185" s="345" t="s">
        <v>166</v>
      </c>
      <c r="D185" s="337" t="s">
        <v>65</v>
      </c>
      <c r="E185" s="338">
        <v>360</v>
      </c>
      <c r="F185" s="336" t="s">
        <v>66</v>
      </c>
      <c r="G185" s="73" t="s">
        <v>67</v>
      </c>
      <c r="H185" s="373">
        <v>8500000000</v>
      </c>
      <c r="I185" s="373">
        <v>8500000000</v>
      </c>
      <c r="J185" s="340" t="s">
        <v>68</v>
      </c>
      <c r="K185" s="336" t="s">
        <v>69</v>
      </c>
      <c r="L185" s="76">
        <f t="shared" si="20"/>
        <v>0</v>
      </c>
      <c r="M185" s="341" t="s">
        <v>502</v>
      </c>
      <c r="N185" s="342" t="s">
        <v>169</v>
      </c>
      <c r="O185" s="342" t="s">
        <v>72</v>
      </c>
      <c r="P185" s="343" t="s">
        <v>69</v>
      </c>
      <c r="Q185" s="325" t="s">
        <v>486</v>
      </c>
      <c r="R185" s="325" t="str">
        <f t="shared" si="18"/>
        <v>Dirección de Gestión Corporativa</v>
      </c>
      <c r="S185" s="326" t="s">
        <v>1183</v>
      </c>
      <c r="T185" s="344" t="s">
        <v>426</v>
      </c>
      <c r="U185" s="350">
        <v>100151190</v>
      </c>
      <c r="V185" s="345" t="s">
        <v>487</v>
      </c>
      <c r="W185" s="345" t="s">
        <v>161</v>
      </c>
      <c r="X185" s="346" t="s">
        <v>488</v>
      </c>
      <c r="Y185" s="342" t="s">
        <v>489</v>
      </c>
      <c r="Z185" s="347" t="s">
        <v>77</v>
      </c>
      <c r="AA185" s="336" t="s">
        <v>197</v>
      </c>
      <c r="AB185" s="357">
        <v>45295</v>
      </c>
      <c r="AC185" s="357">
        <v>45316</v>
      </c>
      <c r="AD185" s="357">
        <v>45328</v>
      </c>
      <c r="AE185" s="357">
        <v>45331</v>
      </c>
      <c r="AF185" s="350">
        <f t="shared" si="19"/>
        <v>21</v>
      </c>
      <c r="AG185" s="350">
        <f t="shared" si="19"/>
        <v>12</v>
      </c>
      <c r="AH185" s="350">
        <f t="shared" si="15"/>
        <v>33</v>
      </c>
      <c r="AI185" s="350" t="s">
        <v>69</v>
      </c>
      <c r="AJ185" s="351" t="s">
        <v>69</v>
      </c>
      <c r="AK185" s="350" t="str">
        <f>VLOOKUP(Q185,[5]BD!H$6:K$170,4,0)</f>
        <v>13-10-00-000</v>
      </c>
    </row>
    <row r="186" spans="1:37" s="334" customFormat="1" ht="15" customHeight="1" x14ac:dyDescent="0.25">
      <c r="A186" s="68">
        <v>164</v>
      </c>
      <c r="B186" s="335" t="s">
        <v>503</v>
      </c>
      <c r="C186" s="336" t="s">
        <v>504</v>
      </c>
      <c r="D186" s="337" t="s">
        <v>156</v>
      </c>
      <c r="E186" s="338">
        <v>180</v>
      </c>
      <c r="F186" s="336" t="s">
        <v>164</v>
      </c>
      <c r="G186" s="73" t="s">
        <v>67</v>
      </c>
      <c r="H186" s="339">
        <v>100000000</v>
      </c>
      <c r="I186" s="373">
        <v>100000000</v>
      </c>
      <c r="J186" s="340" t="s">
        <v>68</v>
      </c>
      <c r="K186" s="336" t="s">
        <v>69</v>
      </c>
      <c r="L186" s="76">
        <f t="shared" si="20"/>
        <v>0</v>
      </c>
      <c r="M186" s="341" t="s">
        <v>505</v>
      </c>
      <c r="N186" s="342" t="s">
        <v>100</v>
      </c>
      <c r="O186" s="342" t="s">
        <v>72</v>
      </c>
      <c r="P186" s="343" t="s">
        <v>69</v>
      </c>
      <c r="Q186" s="325" t="s">
        <v>486</v>
      </c>
      <c r="R186" s="325" t="str">
        <f t="shared" si="18"/>
        <v>Dirección de Gestión Corporativa</v>
      </c>
      <c r="S186" s="326" t="s">
        <v>1183</v>
      </c>
      <c r="T186" s="344" t="s">
        <v>426</v>
      </c>
      <c r="U186" s="350">
        <v>100151190</v>
      </c>
      <c r="V186" s="345" t="s">
        <v>487</v>
      </c>
      <c r="W186" s="345" t="s">
        <v>161</v>
      </c>
      <c r="X186" s="346" t="s">
        <v>488</v>
      </c>
      <c r="Y186" s="342" t="s">
        <v>489</v>
      </c>
      <c r="Z186" s="347" t="s">
        <v>77</v>
      </c>
      <c r="AA186" s="336" t="s">
        <v>81</v>
      </c>
      <c r="AB186" s="357">
        <v>45334</v>
      </c>
      <c r="AC186" s="357">
        <v>45362</v>
      </c>
      <c r="AD186" s="357">
        <v>45383</v>
      </c>
      <c r="AE186" s="357">
        <v>45390</v>
      </c>
      <c r="AF186" s="350">
        <f t="shared" si="19"/>
        <v>28</v>
      </c>
      <c r="AG186" s="350">
        <f t="shared" si="19"/>
        <v>21</v>
      </c>
      <c r="AH186" s="350">
        <f t="shared" si="15"/>
        <v>49</v>
      </c>
      <c r="AI186" s="350" t="s">
        <v>69</v>
      </c>
      <c r="AJ186" s="351" t="s">
        <v>69</v>
      </c>
      <c r="AK186" s="350" t="str">
        <f>VLOOKUP(Q186,[5]BD!H$6:K$170,4,0)</f>
        <v>13-10-00-000</v>
      </c>
    </row>
    <row r="187" spans="1:37" s="334" customFormat="1" ht="15" customHeight="1" x14ac:dyDescent="0.25">
      <c r="A187" s="68">
        <v>165</v>
      </c>
      <c r="B187" s="335" t="s">
        <v>506</v>
      </c>
      <c r="C187" s="336" t="s">
        <v>507</v>
      </c>
      <c r="D187" s="337" t="s">
        <v>167</v>
      </c>
      <c r="E187" s="338">
        <v>180</v>
      </c>
      <c r="F187" s="336" t="s">
        <v>164</v>
      </c>
      <c r="G187" s="73" t="s">
        <v>67</v>
      </c>
      <c r="H187" s="339">
        <v>25000000</v>
      </c>
      <c r="I187" s="373">
        <v>25000000</v>
      </c>
      <c r="J187" s="340" t="s">
        <v>68</v>
      </c>
      <c r="K187" s="336" t="s">
        <v>69</v>
      </c>
      <c r="L187" s="76">
        <f t="shared" si="20"/>
        <v>0</v>
      </c>
      <c r="M187" s="341" t="s">
        <v>508</v>
      </c>
      <c r="N187" s="342" t="s">
        <v>100</v>
      </c>
      <c r="O187" s="342" t="s">
        <v>72</v>
      </c>
      <c r="P187" s="343" t="s">
        <v>69</v>
      </c>
      <c r="Q187" s="325" t="s">
        <v>486</v>
      </c>
      <c r="R187" s="325" t="str">
        <f t="shared" si="18"/>
        <v>Dirección de Gestión Corporativa</v>
      </c>
      <c r="S187" s="326" t="s">
        <v>1183</v>
      </c>
      <c r="T187" s="344" t="s">
        <v>426</v>
      </c>
      <c r="U187" s="350">
        <v>100151190</v>
      </c>
      <c r="V187" s="345" t="s">
        <v>487</v>
      </c>
      <c r="W187" s="345" t="s">
        <v>161</v>
      </c>
      <c r="X187" s="346" t="s">
        <v>488</v>
      </c>
      <c r="Y187" s="342" t="s">
        <v>489</v>
      </c>
      <c r="Z187" s="347" t="s">
        <v>77</v>
      </c>
      <c r="AA187" s="336" t="s">
        <v>81</v>
      </c>
      <c r="AB187" s="357">
        <v>45362</v>
      </c>
      <c r="AC187" s="357">
        <v>45390</v>
      </c>
      <c r="AD187" s="357">
        <v>45411</v>
      </c>
      <c r="AE187" s="357">
        <v>45418</v>
      </c>
      <c r="AF187" s="350">
        <f t="shared" si="19"/>
        <v>28</v>
      </c>
      <c r="AG187" s="350">
        <f t="shared" si="19"/>
        <v>21</v>
      </c>
      <c r="AH187" s="350">
        <f t="shared" si="15"/>
        <v>49</v>
      </c>
      <c r="AI187" s="350" t="s">
        <v>69</v>
      </c>
      <c r="AJ187" s="351" t="s">
        <v>69</v>
      </c>
      <c r="AK187" s="350" t="str">
        <f>VLOOKUP(Q187,[5]BD!H$6:K$170,4,0)</f>
        <v>13-10-00-000</v>
      </c>
    </row>
    <row r="188" spans="1:37" s="334" customFormat="1" ht="15" customHeight="1" x14ac:dyDescent="0.25">
      <c r="A188" s="68">
        <v>166</v>
      </c>
      <c r="B188" s="335" t="s">
        <v>509</v>
      </c>
      <c r="C188" s="336" t="s">
        <v>510</v>
      </c>
      <c r="D188" s="337" t="s">
        <v>167</v>
      </c>
      <c r="E188" s="338">
        <v>60</v>
      </c>
      <c r="F188" s="336" t="s">
        <v>164</v>
      </c>
      <c r="G188" s="73" t="s">
        <v>67</v>
      </c>
      <c r="H188" s="339">
        <v>137000000</v>
      </c>
      <c r="I188" s="373">
        <v>137000000</v>
      </c>
      <c r="J188" s="340" t="s">
        <v>68</v>
      </c>
      <c r="K188" s="336" t="s">
        <v>69</v>
      </c>
      <c r="L188" s="76">
        <f t="shared" si="20"/>
        <v>0</v>
      </c>
      <c r="M188" s="341" t="s">
        <v>511</v>
      </c>
      <c r="N188" s="342" t="s">
        <v>154</v>
      </c>
      <c r="O188" s="342" t="s">
        <v>72</v>
      </c>
      <c r="P188" s="343" t="s">
        <v>69</v>
      </c>
      <c r="Q188" s="325" t="s">
        <v>486</v>
      </c>
      <c r="R188" s="325" t="str">
        <f t="shared" si="18"/>
        <v>Dirección de Gestión Corporativa</v>
      </c>
      <c r="S188" s="326" t="s">
        <v>1183</v>
      </c>
      <c r="T188" s="344" t="s">
        <v>426</v>
      </c>
      <c r="U188" s="350">
        <v>100151190</v>
      </c>
      <c r="V188" s="345" t="s">
        <v>487</v>
      </c>
      <c r="W188" s="345" t="s">
        <v>161</v>
      </c>
      <c r="X188" s="346" t="s">
        <v>488</v>
      </c>
      <c r="Y188" s="342" t="s">
        <v>489</v>
      </c>
      <c r="Z188" s="347" t="s">
        <v>77</v>
      </c>
      <c r="AA188" s="336" t="s">
        <v>81</v>
      </c>
      <c r="AB188" s="357">
        <v>45362</v>
      </c>
      <c r="AC188" s="357">
        <v>45390</v>
      </c>
      <c r="AD188" s="357">
        <v>45411</v>
      </c>
      <c r="AE188" s="357">
        <v>45418</v>
      </c>
      <c r="AF188" s="350">
        <f t="shared" si="19"/>
        <v>28</v>
      </c>
      <c r="AG188" s="350">
        <f t="shared" si="19"/>
        <v>21</v>
      </c>
      <c r="AH188" s="350">
        <f t="shared" si="15"/>
        <v>49</v>
      </c>
      <c r="AI188" s="350" t="s">
        <v>69</v>
      </c>
      <c r="AJ188" s="351" t="s">
        <v>69</v>
      </c>
      <c r="AK188" s="350" t="str">
        <f>VLOOKUP(Q188,[5]BD!H$6:K$170,4,0)</f>
        <v>13-10-00-000</v>
      </c>
    </row>
    <row r="189" spans="1:37" s="334" customFormat="1" ht="15" customHeight="1" x14ac:dyDescent="0.25">
      <c r="A189" s="68">
        <v>167</v>
      </c>
      <c r="B189" s="335">
        <v>72153209</v>
      </c>
      <c r="C189" s="336" t="s">
        <v>512</v>
      </c>
      <c r="D189" s="337" t="s">
        <v>167</v>
      </c>
      <c r="E189" s="338">
        <v>120</v>
      </c>
      <c r="F189" s="336" t="s">
        <v>157</v>
      </c>
      <c r="G189" s="73" t="s">
        <v>67</v>
      </c>
      <c r="H189" s="339">
        <v>300000000</v>
      </c>
      <c r="I189" s="373">
        <v>300000000</v>
      </c>
      <c r="J189" s="340" t="s">
        <v>68</v>
      </c>
      <c r="K189" s="336" t="s">
        <v>69</v>
      </c>
      <c r="L189" s="76">
        <f t="shared" si="20"/>
        <v>0</v>
      </c>
      <c r="M189" s="341" t="s">
        <v>513</v>
      </c>
      <c r="N189" s="342" t="s">
        <v>514</v>
      </c>
      <c r="O189" s="342" t="s">
        <v>72</v>
      </c>
      <c r="P189" s="343" t="s">
        <v>69</v>
      </c>
      <c r="Q189" s="325" t="s">
        <v>486</v>
      </c>
      <c r="R189" s="325" t="str">
        <f t="shared" si="18"/>
        <v>Dirección de Gestión Corporativa</v>
      </c>
      <c r="S189" s="326" t="s">
        <v>1183</v>
      </c>
      <c r="T189" s="344" t="s">
        <v>426</v>
      </c>
      <c r="U189" s="350">
        <v>100151190</v>
      </c>
      <c r="V189" s="345" t="s">
        <v>487</v>
      </c>
      <c r="W189" s="345" t="s">
        <v>161</v>
      </c>
      <c r="X189" s="346" t="s">
        <v>488</v>
      </c>
      <c r="Y189" s="342" t="s">
        <v>489</v>
      </c>
      <c r="Z189" s="347" t="s">
        <v>77</v>
      </c>
      <c r="AA189" s="336" t="s">
        <v>81</v>
      </c>
      <c r="AB189" s="357">
        <v>45355</v>
      </c>
      <c r="AC189" s="357">
        <v>45390</v>
      </c>
      <c r="AD189" s="357">
        <v>45439</v>
      </c>
      <c r="AE189" s="357">
        <v>45446</v>
      </c>
      <c r="AF189" s="350">
        <f t="shared" si="19"/>
        <v>35</v>
      </c>
      <c r="AG189" s="350">
        <f t="shared" si="19"/>
        <v>49</v>
      </c>
      <c r="AH189" s="350">
        <f t="shared" si="15"/>
        <v>84</v>
      </c>
      <c r="AI189" s="350" t="s">
        <v>69</v>
      </c>
      <c r="AJ189" s="351" t="s">
        <v>69</v>
      </c>
      <c r="AK189" s="350" t="str">
        <f>VLOOKUP(Q189,[5]BD!H$6:K$170,4,0)</f>
        <v>13-10-00-000</v>
      </c>
    </row>
    <row r="190" spans="1:37" s="334" customFormat="1" ht="15" customHeight="1" x14ac:dyDescent="0.25">
      <c r="A190" s="68">
        <v>168</v>
      </c>
      <c r="B190" s="335">
        <v>95121802</v>
      </c>
      <c r="C190" s="336" t="s">
        <v>515</v>
      </c>
      <c r="D190" s="337" t="s">
        <v>241</v>
      </c>
      <c r="E190" s="338">
        <v>180</v>
      </c>
      <c r="F190" s="336" t="s">
        <v>157</v>
      </c>
      <c r="G190" s="73" t="s">
        <v>67</v>
      </c>
      <c r="H190" s="339">
        <v>900000000</v>
      </c>
      <c r="I190" s="373">
        <v>900000000</v>
      </c>
      <c r="J190" s="340" t="s">
        <v>68</v>
      </c>
      <c r="K190" s="336" t="s">
        <v>69</v>
      </c>
      <c r="L190" s="76">
        <f t="shared" si="20"/>
        <v>0</v>
      </c>
      <c r="M190" s="341" t="s">
        <v>516</v>
      </c>
      <c r="N190" s="342" t="s">
        <v>100</v>
      </c>
      <c r="O190" s="342" t="s">
        <v>72</v>
      </c>
      <c r="P190" s="343" t="s">
        <v>69</v>
      </c>
      <c r="Q190" s="325" t="s">
        <v>486</v>
      </c>
      <c r="R190" s="325" t="str">
        <f t="shared" si="18"/>
        <v>Dirección de Gestión Corporativa</v>
      </c>
      <c r="S190" s="326" t="s">
        <v>1183</v>
      </c>
      <c r="T190" s="344" t="s">
        <v>426</v>
      </c>
      <c r="U190" s="350">
        <v>100151190</v>
      </c>
      <c r="V190" s="345" t="s">
        <v>487</v>
      </c>
      <c r="W190" s="345" t="s">
        <v>161</v>
      </c>
      <c r="X190" s="346" t="s">
        <v>488</v>
      </c>
      <c r="Y190" s="342" t="s">
        <v>489</v>
      </c>
      <c r="Z190" s="347" t="s">
        <v>77</v>
      </c>
      <c r="AA190" s="336" t="s">
        <v>81</v>
      </c>
      <c r="AB190" s="357">
        <v>45383</v>
      </c>
      <c r="AC190" s="357">
        <v>45418</v>
      </c>
      <c r="AD190" s="357">
        <v>45467</v>
      </c>
      <c r="AE190" s="357">
        <v>45474</v>
      </c>
      <c r="AF190" s="350">
        <f t="shared" si="19"/>
        <v>35</v>
      </c>
      <c r="AG190" s="350">
        <f t="shared" si="19"/>
        <v>49</v>
      </c>
      <c r="AH190" s="350">
        <f t="shared" si="15"/>
        <v>84</v>
      </c>
      <c r="AI190" s="350" t="s">
        <v>69</v>
      </c>
      <c r="AJ190" s="351" t="s">
        <v>69</v>
      </c>
      <c r="AK190" s="350" t="str">
        <f>VLOOKUP(Q190,[5]BD!H$6:K$170,4,0)</f>
        <v>13-10-00-000</v>
      </c>
    </row>
    <row r="191" spans="1:37" s="334" customFormat="1" ht="15" customHeight="1" x14ac:dyDescent="0.25">
      <c r="A191" s="68">
        <v>169</v>
      </c>
      <c r="B191" s="352">
        <v>80131500</v>
      </c>
      <c r="C191" s="375" t="s">
        <v>166</v>
      </c>
      <c r="D191" s="354" t="s">
        <v>65</v>
      </c>
      <c r="E191" s="355">
        <v>360</v>
      </c>
      <c r="F191" s="353" t="s">
        <v>66</v>
      </c>
      <c r="G191" s="93" t="s">
        <v>67</v>
      </c>
      <c r="H191" s="376">
        <v>21000000000</v>
      </c>
      <c r="I191" s="376">
        <v>21000000000</v>
      </c>
      <c r="J191" s="340" t="s">
        <v>68</v>
      </c>
      <c r="K191" s="336" t="s">
        <v>69</v>
      </c>
      <c r="L191" s="76">
        <f t="shared" si="20"/>
        <v>0</v>
      </c>
      <c r="M191" s="341" t="s">
        <v>517</v>
      </c>
      <c r="N191" s="342" t="s">
        <v>169</v>
      </c>
      <c r="O191" s="342" t="s">
        <v>72</v>
      </c>
      <c r="P191" s="343" t="s">
        <v>69</v>
      </c>
      <c r="Q191" s="325" t="s">
        <v>518</v>
      </c>
      <c r="R191" s="325" t="s">
        <v>1166</v>
      </c>
      <c r="S191" s="325" t="s">
        <v>1182</v>
      </c>
      <c r="T191" s="345" t="s">
        <v>519</v>
      </c>
      <c r="U191" s="350">
        <v>132257201</v>
      </c>
      <c r="V191" s="345" t="s">
        <v>520</v>
      </c>
      <c r="W191" s="345" t="s">
        <v>521</v>
      </c>
      <c r="X191" s="346" t="s">
        <v>522</v>
      </c>
      <c r="Y191" s="342">
        <v>6016079999</v>
      </c>
      <c r="Z191" s="347" t="s">
        <v>77</v>
      </c>
      <c r="AA191" s="336" t="s">
        <v>197</v>
      </c>
      <c r="AB191" s="357">
        <v>45295</v>
      </c>
      <c r="AC191" s="357">
        <v>45316</v>
      </c>
      <c r="AD191" s="357">
        <v>45328</v>
      </c>
      <c r="AE191" s="357">
        <v>45331</v>
      </c>
      <c r="AF191" s="350">
        <f t="shared" si="19"/>
        <v>21</v>
      </c>
      <c r="AG191" s="350">
        <f t="shared" si="19"/>
        <v>12</v>
      </c>
      <c r="AH191" s="350">
        <f t="shared" si="15"/>
        <v>33</v>
      </c>
      <c r="AI191" s="350" t="s">
        <v>69</v>
      </c>
      <c r="AJ191" s="351" t="s">
        <v>69</v>
      </c>
      <c r="AK191" s="350" t="str">
        <f>VLOOKUP(Q191,[5]BD!H$6:K$170,4,0)</f>
        <v>13-10-00-132</v>
      </c>
    </row>
    <row r="192" spans="1:37" s="334" customFormat="1" ht="15" customHeight="1" x14ac:dyDescent="0.25">
      <c r="A192" s="68">
        <v>170</v>
      </c>
      <c r="B192" s="335">
        <v>80131802</v>
      </c>
      <c r="C192" s="336" t="s">
        <v>523</v>
      </c>
      <c r="D192" s="337" t="s">
        <v>167</v>
      </c>
      <c r="E192" s="338">
        <v>180</v>
      </c>
      <c r="F192" s="336" t="s">
        <v>66</v>
      </c>
      <c r="G192" s="73" t="s">
        <v>67</v>
      </c>
      <c r="H192" s="339">
        <v>400000000</v>
      </c>
      <c r="I192" s="339">
        <v>400000000</v>
      </c>
      <c r="J192" s="340" t="s">
        <v>68</v>
      </c>
      <c r="K192" s="336" t="s">
        <v>69</v>
      </c>
      <c r="L192" s="76">
        <f>+H192-I192</f>
        <v>0</v>
      </c>
      <c r="M192" s="343" t="s">
        <v>524</v>
      </c>
      <c r="N192" s="342" t="s">
        <v>525</v>
      </c>
      <c r="O192" s="342" t="s">
        <v>72</v>
      </c>
      <c r="P192" s="343" t="s">
        <v>69</v>
      </c>
      <c r="Q192" s="325" t="s">
        <v>486</v>
      </c>
      <c r="R192" s="325" t="str">
        <f>+T192</f>
        <v>Dirección de Gestión Corporativa</v>
      </c>
      <c r="S192" s="326" t="s">
        <v>1183</v>
      </c>
      <c r="T192" s="344" t="s">
        <v>426</v>
      </c>
      <c r="U192" s="350">
        <v>100151190</v>
      </c>
      <c r="V192" s="345" t="s">
        <v>487</v>
      </c>
      <c r="W192" s="345" t="s">
        <v>526</v>
      </c>
      <c r="X192" s="346" t="s">
        <v>488</v>
      </c>
      <c r="Y192" s="342" t="s">
        <v>527</v>
      </c>
      <c r="Z192" s="347" t="s">
        <v>77</v>
      </c>
      <c r="AA192" s="336" t="s">
        <v>81</v>
      </c>
      <c r="AB192" s="357">
        <v>45352</v>
      </c>
      <c r="AC192" s="357">
        <v>45397</v>
      </c>
      <c r="AD192" s="357">
        <v>45412</v>
      </c>
      <c r="AE192" s="357">
        <v>45413</v>
      </c>
      <c r="AF192" s="350">
        <v>45</v>
      </c>
      <c r="AG192" s="350">
        <v>15</v>
      </c>
      <c r="AH192" s="350">
        <v>60</v>
      </c>
      <c r="AI192" s="350" t="s">
        <v>69</v>
      </c>
      <c r="AJ192" s="351" t="s">
        <v>69</v>
      </c>
      <c r="AK192" s="350" t="str">
        <f>VLOOKUP(Q192,[5]BD!H$6:K$170,4,0)</f>
        <v>13-10-00-000</v>
      </c>
    </row>
    <row r="193" spans="1:37" s="334" customFormat="1" ht="15" customHeight="1" x14ac:dyDescent="0.25">
      <c r="A193" s="68">
        <v>171</v>
      </c>
      <c r="B193" s="335">
        <v>30171504</v>
      </c>
      <c r="C193" s="336" t="s">
        <v>528</v>
      </c>
      <c r="D193" s="337" t="s">
        <v>151</v>
      </c>
      <c r="E193" s="338">
        <v>60</v>
      </c>
      <c r="F193" s="336" t="s">
        <v>164</v>
      </c>
      <c r="G193" s="73" t="s">
        <v>67</v>
      </c>
      <c r="H193" s="339">
        <v>130000000</v>
      </c>
      <c r="I193" s="339">
        <v>130000000</v>
      </c>
      <c r="J193" s="340" t="s">
        <v>68</v>
      </c>
      <c r="K193" s="336" t="s">
        <v>69</v>
      </c>
      <c r="L193" s="76">
        <f>+H193-I193</f>
        <v>0</v>
      </c>
      <c r="M193" s="343" t="s">
        <v>529</v>
      </c>
      <c r="N193" s="342" t="s">
        <v>154</v>
      </c>
      <c r="O193" s="342" t="s">
        <v>72</v>
      </c>
      <c r="P193" s="343" t="s">
        <v>69</v>
      </c>
      <c r="Q193" s="325" t="s">
        <v>486</v>
      </c>
      <c r="R193" s="325" t="str">
        <f t="shared" ref="R193:R213" si="21">+T193</f>
        <v>Dirección de Gestión Corporativa</v>
      </c>
      <c r="S193" s="326" t="s">
        <v>1183</v>
      </c>
      <c r="T193" s="344" t="s">
        <v>426</v>
      </c>
      <c r="U193" s="350">
        <v>100151190</v>
      </c>
      <c r="V193" s="345" t="s">
        <v>487</v>
      </c>
      <c r="W193" s="345" t="s">
        <v>526</v>
      </c>
      <c r="X193" s="346" t="s">
        <v>488</v>
      </c>
      <c r="Y193" s="342" t="s">
        <v>527</v>
      </c>
      <c r="Z193" s="347" t="s">
        <v>77</v>
      </c>
      <c r="AA193" s="336" t="s">
        <v>81</v>
      </c>
      <c r="AB193" s="357">
        <v>45323</v>
      </c>
      <c r="AC193" s="357">
        <v>45337</v>
      </c>
      <c r="AD193" s="357">
        <v>45381</v>
      </c>
      <c r="AE193" s="357">
        <v>45383</v>
      </c>
      <c r="AF193" s="350">
        <v>14</v>
      </c>
      <c r="AG193" s="350">
        <v>44</v>
      </c>
      <c r="AH193" s="350">
        <v>58</v>
      </c>
      <c r="AI193" s="350" t="s">
        <v>69</v>
      </c>
      <c r="AJ193" s="351" t="s">
        <v>69</v>
      </c>
      <c r="AK193" s="350" t="str">
        <f>VLOOKUP(Q193,[5]BD!H$6:K$170,4,0)</f>
        <v>13-10-00-000</v>
      </c>
    </row>
    <row r="194" spans="1:37" s="334" customFormat="1" ht="15" customHeight="1" x14ac:dyDescent="0.25">
      <c r="A194" s="68">
        <v>172</v>
      </c>
      <c r="B194" s="335" t="s">
        <v>503</v>
      </c>
      <c r="C194" s="336" t="s">
        <v>504</v>
      </c>
      <c r="D194" s="337" t="s">
        <v>167</v>
      </c>
      <c r="E194" s="338">
        <v>120</v>
      </c>
      <c r="F194" s="336" t="s">
        <v>530</v>
      </c>
      <c r="G194" s="73" t="s">
        <v>67</v>
      </c>
      <c r="H194" s="339">
        <v>1300000000</v>
      </c>
      <c r="I194" s="339">
        <v>1300000000</v>
      </c>
      <c r="J194" s="340" t="s">
        <v>68</v>
      </c>
      <c r="K194" s="336" t="s">
        <v>69</v>
      </c>
      <c r="L194" s="76">
        <f>+H194-I194</f>
        <v>0</v>
      </c>
      <c r="M194" s="343" t="s">
        <v>531</v>
      </c>
      <c r="N194" s="342" t="s">
        <v>514</v>
      </c>
      <c r="O194" s="342" t="s">
        <v>72</v>
      </c>
      <c r="P194" s="343" t="s">
        <v>69</v>
      </c>
      <c r="Q194" s="325" t="s">
        <v>486</v>
      </c>
      <c r="R194" s="325" t="str">
        <f t="shared" si="21"/>
        <v>Dirección de Gestión Corporativa</v>
      </c>
      <c r="S194" s="326" t="s">
        <v>1183</v>
      </c>
      <c r="T194" s="344" t="s">
        <v>426</v>
      </c>
      <c r="U194" s="350">
        <v>100151190</v>
      </c>
      <c r="V194" s="345" t="s">
        <v>487</v>
      </c>
      <c r="W194" s="345" t="s">
        <v>526</v>
      </c>
      <c r="X194" s="346" t="s">
        <v>488</v>
      </c>
      <c r="Y194" s="342" t="s">
        <v>489</v>
      </c>
      <c r="Z194" s="347" t="s">
        <v>77</v>
      </c>
      <c r="AA194" s="336" t="s">
        <v>81</v>
      </c>
      <c r="AB194" s="357">
        <v>45362</v>
      </c>
      <c r="AC194" s="357">
        <v>45390</v>
      </c>
      <c r="AD194" s="357">
        <v>45411</v>
      </c>
      <c r="AE194" s="357">
        <v>45418</v>
      </c>
      <c r="AF194" s="350">
        <v>28</v>
      </c>
      <c r="AG194" s="350">
        <v>21</v>
      </c>
      <c r="AH194" s="350">
        <v>49</v>
      </c>
      <c r="AI194" s="350" t="s">
        <v>69</v>
      </c>
      <c r="AJ194" s="351" t="s">
        <v>69</v>
      </c>
      <c r="AK194" s="350" t="str">
        <f>VLOOKUP(Q194,[5]BD!H$6:K$170,4,0)</f>
        <v>13-10-00-000</v>
      </c>
    </row>
    <row r="195" spans="1:37" s="334" customFormat="1" ht="15" customHeight="1" x14ac:dyDescent="0.25">
      <c r="A195" s="68">
        <v>173</v>
      </c>
      <c r="B195" s="377" t="s">
        <v>532</v>
      </c>
      <c r="C195" s="336" t="s">
        <v>533</v>
      </c>
      <c r="D195" s="337" t="s">
        <v>151</v>
      </c>
      <c r="E195" s="338">
        <v>180</v>
      </c>
      <c r="F195" s="336" t="s">
        <v>423</v>
      </c>
      <c r="G195" s="73" t="s">
        <v>67</v>
      </c>
      <c r="H195" s="373">
        <v>2200000000</v>
      </c>
      <c r="I195" s="373">
        <v>2200000000</v>
      </c>
      <c r="J195" s="340" t="s">
        <v>68</v>
      </c>
      <c r="K195" s="336" t="s">
        <v>69</v>
      </c>
      <c r="L195" s="76">
        <f t="shared" si="20"/>
        <v>0</v>
      </c>
      <c r="M195" s="341" t="s">
        <v>534</v>
      </c>
      <c r="N195" s="342" t="s">
        <v>514</v>
      </c>
      <c r="O195" s="345" t="s">
        <v>108</v>
      </c>
      <c r="P195" s="343" t="s">
        <v>535</v>
      </c>
      <c r="Q195" s="325" t="s">
        <v>486</v>
      </c>
      <c r="R195" s="325" t="str">
        <f t="shared" si="21"/>
        <v>Dirección de Gestión Corporativa</v>
      </c>
      <c r="S195" s="326" t="s">
        <v>1183</v>
      </c>
      <c r="T195" s="344" t="s">
        <v>426</v>
      </c>
      <c r="U195" s="350">
        <v>100151190</v>
      </c>
      <c r="V195" s="345" t="s">
        <v>487</v>
      </c>
      <c r="W195" s="345" t="s">
        <v>161</v>
      </c>
      <c r="X195" s="346" t="s">
        <v>488</v>
      </c>
      <c r="Y195" s="342" t="s">
        <v>489</v>
      </c>
      <c r="Z195" s="347" t="s">
        <v>77</v>
      </c>
      <c r="AA195" s="336" t="s">
        <v>83</v>
      </c>
      <c r="AB195" s="357">
        <v>45310</v>
      </c>
      <c r="AC195" s="357">
        <v>45345</v>
      </c>
      <c r="AD195" s="357">
        <v>45401</v>
      </c>
      <c r="AE195" s="357">
        <v>45408</v>
      </c>
      <c r="AF195" s="350">
        <f t="shared" ref="AF195:AG256" si="22">+AC195-AB195</f>
        <v>35</v>
      </c>
      <c r="AG195" s="350">
        <f t="shared" si="22"/>
        <v>56</v>
      </c>
      <c r="AH195" s="350">
        <f t="shared" ref="AH195:AH265" si="23">+AF195+AG195</f>
        <v>91</v>
      </c>
      <c r="AI195" s="342" t="s">
        <v>536</v>
      </c>
      <c r="AJ195" s="351" t="s">
        <v>537</v>
      </c>
      <c r="AK195" s="350" t="str">
        <f>VLOOKUP(Q195,[5]BD!H$6:K$170,4,0)</f>
        <v>13-10-00-000</v>
      </c>
    </row>
    <row r="196" spans="1:37" s="334" customFormat="1" ht="15" customHeight="1" x14ac:dyDescent="0.25">
      <c r="A196" s="68">
        <v>174</v>
      </c>
      <c r="B196" s="335" t="s">
        <v>538</v>
      </c>
      <c r="C196" s="336" t="s">
        <v>539</v>
      </c>
      <c r="D196" s="337" t="s">
        <v>151</v>
      </c>
      <c r="E196" s="338">
        <v>180</v>
      </c>
      <c r="F196" s="336" t="s">
        <v>540</v>
      </c>
      <c r="G196" s="73" t="s">
        <v>67</v>
      </c>
      <c r="H196" s="373">
        <v>220000000</v>
      </c>
      <c r="I196" s="373">
        <v>220000000</v>
      </c>
      <c r="J196" s="340" t="s">
        <v>68</v>
      </c>
      <c r="K196" s="336" t="s">
        <v>69</v>
      </c>
      <c r="L196" s="76">
        <f t="shared" si="20"/>
        <v>0</v>
      </c>
      <c r="M196" s="341" t="s">
        <v>541</v>
      </c>
      <c r="N196" s="342" t="s">
        <v>100</v>
      </c>
      <c r="O196" s="345" t="s">
        <v>108</v>
      </c>
      <c r="P196" s="343" t="s">
        <v>535</v>
      </c>
      <c r="Q196" s="325" t="s">
        <v>486</v>
      </c>
      <c r="R196" s="325" t="str">
        <f t="shared" si="21"/>
        <v>Dirección de Gestión Corporativa</v>
      </c>
      <c r="S196" s="326" t="s">
        <v>1183</v>
      </c>
      <c r="T196" s="344" t="s">
        <v>426</v>
      </c>
      <c r="U196" s="350">
        <v>100151190</v>
      </c>
      <c r="V196" s="345" t="s">
        <v>487</v>
      </c>
      <c r="W196" s="345" t="s">
        <v>161</v>
      </c>
      <c r="X196" s="346" t="s">
        <v>488</v>
      </c>
      <c r="Y196" s="342" t="s">
        <v>489</v>
      </c>
      <c r="Z196" s="347" t="s">
        <v>77</v>
      </c>
      <c r="AA196" s="336" t="s">
        <v>83</v>
      </c>
      <c r="AB196" s="357">
        <v>45310</v>
      </c>
      <c r="AC196" s="357">
        <v>45345</v>
      </c>
      <c r="AD196" s="357">
        <v>45394</v>
      </c>
      <c r="AE196" s="357">
        <v>45401</v>
      </c>
      <c r="AF196" s="350">
        <f t="shared" si="22"/>
        <v>35</v>
      </c>
      <c r="AG196" s="350">
        <f t="shared" si="22"/>
        <v>49</v>
      </c>
      <c r="AH196" s="350">
        <f t="shared" si="23"/>
        <v>84</v>
      </c>
      <c r="AI196" s="342" t="s">
        <v>536</v>
      </c>
      <c r="AJ196" s="351" t="s">
        <v>542</v>
      </c>
      <c r="AK196" s="350" t="str">
        <f>VLOOKUP(Q196,[5]BD!H$6:K$170,4,0)</f>
        <v>13-10-00-000</v>
      </c>
    </row>
    <row r="197" spans="1:37" s="334" customFormat="1" ht="15" customHeight="1" x14ac:dyDescent="0.25">
      <c r="A197" s="68">
        <v>177</v>
      </c>
      <c r="B197" s="335" t="s">
        <v>503</v>
      </c>
      <c r="C197" s="336" t="s">
        <v>504</v>
      </c>
      <c r="D197" s="337" t="s">
        <v>151</v>
      </c>
      <c r="E197" s="338">
        <v>180</v>
      </c>
      <c r="F197" s="336" t="s">
        <v>157</v>
      </c>
      <c r="G197" s="73" t="s">
        <v>67</v>
      </c>
      <c r="H197" s="373">
        <v>1200000000</v>
      </c>
      <c r="I197" s="373">
        <v>1200000000</v>
      </c>
      <c r="J197" s="340" t="s">
        <v>68</v>
      </c>
      <c r="K197" s="336" t="s">
        <v>69</v>
      </c>
      <c r="L197" s="76">
        <f t="shared" si="20"/>
        <v>0</v>
      </c>
      <c r="M197" s="341" t="s">
        <v>546</v>
      </c>
      <c r="N197" s="342" t="s">
        <v>514</v>
      </c>
      <c r="O197" s="345" t="s">
        <v>108</v>
      </c>
      <c r="P197" s="343" t="s">
        <v>535</v>
      </c>
      <c r="Q197" s="325" t="s">
        <v>486</v>
      </c>
      <c r="R197" s="325" t="str">
        <f t="shared" si="21"/>
        <v>Dirección de Gestión Corporativa</v>
      </c>
      <c r="S197" s="326" t="s">
        <v>1183</v>
      </c>
      <c r="T197" s="344" t="s">
        <v>426</v>
      </c>
      <c r="U197" s="350">
        <v>100151190</v>
      </c>
      <c r="V197" s="345" t="s">
        <v>487</v>
      </c>
      <c r="W197" s="345" t="s">
        <v>161</v>
      </c>
      <c r="X197" s="346" t="s">
        <v>488</v>
      </c>
      <c r="Y197" s="342" t="s">
        <v>489</v>
      </c>
      <c r="Z197" s="347" t="s">
        <v>77</v>
      </c>
      <c r="AA197" s="336" t="s">
        <v>83</v>
      </c>
      <c r="AB197" s="357">
        <v>45310</v>
      </c>
      <c r="AC197" s="357">
        <v>45345</v>
      </c>
      <c r="AD197" s="357">
        <v>45394</v>
      </c>
      <c r="AE197" s="357">
        <v>45404</v>
      </c>
      <c r="AF197" s="350">
        <f t="shared" si="22"/>
        <v>35</v>
      </c>
      <c r="AG197" s="350">
        <f t="shared" si="22"/>
        <v>49</v>
      </c>
      <c r="AH197" s="350">
        <f t="shared" si="23"/>
        <v>84</v>
      </c>
      <c r="AI197" s="342" t="s">
        <v>536</v>
      </c>
      <c r="AJ197" s="351" t="s">
        <v>537</v>
      </c>
      <c r="AK197" s="350" t="str">
        <f>VLOOKUP(Q197,[5]BD!H$6:K$170,4,0)</f>
        <v>13-10-00-000</v>
      </c>
    </row>
    <row r="198" spans="1:37" s="334" customFormat="1" ht="15" customHeight="1" x14ac:dyDescent="0.25">
      <c r="A198" s="68">
        <v>178</v>
      </c>
      <c r="B198" s="335" t="s">
        <v>503</v>
      </c>
      <c r="C198" s="336" t="s">
        <v>504</v>
      </c>
      <c r="D198" s="337" t="s">
        <v>151</v>
      </c>
      <c r="E198" s="338">
        <v>180</v>
      </c>
      <c r="F198" s="336" t="s">
        <v>423</v>
      </c>
      <c r="G198" s="73" t="s">
        <v>67</v>
      </c>
      <c r="H198" s="373">
        <v>2200000000</v>
      </c>
      <c r="I198" s="373">
        <v>2200000000</v>
      </c>
      <c r="J198" s="340" t="s">
        <v>68</v>
      </c>
      <c r="K198" s="336" t="s">
        <v>69</v>
      </c>
      <c r="L198" s="76">
        <f t="shared" si="20"/>
        <v>0</v>
      </c>
      <c r="M198" s="341" t="s">
        <v>547</v>
      </c>
      <c r="N198" s="342" t="s">
        <v>514</v>
      </c>
      <c r="O198" s="345" t="s">
        <v>108</v>
      </c>
      <c r="P198" s="343" t="s">
        <v>535</v>
      </c>
      <c r="Q198" s="325" t="s">
        <v>486</v>
      </c>
      <c r="R198" s="325" t="str">
        <f t="shared" si="21"/>
        <v>Dirección de Gestión Corporativa</v>
      </c>
      <c r="S198" s="326" t="s">
        <v>1183</v>
      </c>
      <c r="T198" s="344" t="s">
        <v>426</v>
      </c>
      <c r="U198" s="350">
        <v>100151190</v>
      </c>
      <c r="V198" s="345" t="s">
        <v>487</v>
      </c>
      <c r="W198" s="345" t="s">
        <v>161</v>
      </c>
      <c r="X198" s="346" t="s">
        <v>488</v>
      </c>
      <c r="Y198" s="342" t="s">
        <v>489</v>
      </c>
      <c r="Z198" s="347" t="s">
        <v>77</v>
      </c>
      <c r="AA198" s="336" t="s">
        <v>83</v>
      </c>
      <c r="AB198" s="357">
        <v>45310</v>
      </c>
      <c r="AC198" s="357">
        <v>45345</v>
      </c>
      <c r="AD198" s="357">
        <v>45401</v>
      </c>
      <c r="AE198" s="357">
        <v>45408</v>
      </c>
      <c r="AF198" s="350">
        <f t="shared" si="22"/>
        <v>35</v>
      </c>
      <c r="AG198" s="350">
        <f t="shared" si="22"/>
        <v>56</v>
      </c>
      <c r="AH198" s="350">
        <f t="shared" si="23"/>
        <v>91</v>
      </c>
      <c r="AI198" s="342" t="s">
        <v>536</v>
      </c>
      <c r="AJ198" s="351" t="s">
        <v>537</v>
      </c>
      <c r="AK198" s="350" t="str">
        <f>VLOOKUP(Q198,[5]BD!H$6:K$170,4,0)</f>
        <v>13-10-00-000</v>
      </c>
    </row>
    <row r="199" spans="1:37" s="334" customFormat="1" ht="15" customHeight="1" x14ac:dyDescent="0.25">
      <c r="A199" s="68">
        <v>179</v>
      </c>
      <c r="B199" s="335" t="s">
        <v>538</v>
      </c>
      <c r="C199" s="336" t="s">
        <v>539</v>
      </c>
      <c r="D199" s="337" t="s">
        <v>151</v>
      </c>
      <c r="E199" s="338">
        <v>180</v>
      </c>
      <c r="F199" s="336" t="s">
        <v>540</v>
      </c>
      <c r="G199" s="73" t="s">
        <v>67</v>
      </c>
      <c r="H199" s="373">
        <v>220000000</v>
      </c>
      <c r="I199" s="373">
        <v>220000000</v>
      </c>
      <c r="J199" s="340" t="s">
        <v>68</v>
      </c>
      <c r="K199" s="336" t="s">
        <v>69</v>
      </c>
      <c r="L199" s="76">
        <f t="shared" si="20"/>
        <v>0</v>
      </c>
      <c r="M199" s="341" t="s">
        <v>548</v>
      </c>
      <c r="N199" s="342" t="s">
        <v>100</v>
      </c>
      <c r="O199" s="345" t="s">
        <v>108</v>
      </c>
      <c r="P199" s="343" t="s">
        <v>535</v>
      </c>
      <c r="Q199" s="325" t="s">
        <v>486</v>
      </c>
      <c r="R199" s="325" t="str">
        <f t="shared" si="21"/>
        <v>Dirección de Gestión Corporativa</v>
      </c>
      <c r="S199" s="326" t="s">
        <v>1183</v>
      </c>
      <c r="T199" s="344" t="s">
        <v>426</v>
      </c>
      <c r="U199" s="350">
        <v>100151190</v>
      </c>
      <c r="V199" s="345" t="s">
        <v>487</v>
      </c>
      <c r="W199" s="345" t="s">
        <v>161</v>
      </c>
      <c r="X199" s="346" t="s">
        <v>488</v>
      </c>
      <c r="Y199" s="342" t="s">
        <v>489</v>
      </c>
      <c r="Z199" s="347" t="s">
        <v>77</v>
      </c>
      <c r="AA199" s="336" t="s">
        <v>83</v>
      </c>
      <c r="AB199" s="357">
        <v>45310</v>
      </c>
      <c r="AC199" s="357">
        <v>45345</v>
      </c>
      <c r="AD199" s="357">
        <v>45394</v>
      </c>
      <c r="AE199" s="357">
        <v>45401</v>
      </c>
      <c r="AF199" s="350">
        <f t="shared" si="22"/>
        <v>35</v>
      </c>
      <c r="AG199" s="350">
        <f t="shared" si="22"/>
        <v>49</v>
      </c>
      <c r="AH199" s="350">
        <f t="shared" si="23"/>
        <v>84</v>
      </c>
      <c r="AI199" s="342" t="s">
        <v>536</v>
      </c>
      <c r="AJ199" s="351" t="s">
        <v>542</v>
      </c>
      <c r="AK199" s="350" t="str">
        <f>VLOOKUP(Q199,[5]BD!H$6:K$170,4,0)</f>
        <v>13-10-00-000</v>
      </c>
    </row>
    <row r="200" spans="1:37" s="334" customFormat="1" ht="15" customHeight="1" x14ac:dyDescent="0.25">
      <c r="A200" s="68">
        <v>180</v>
      </c>
      <c r="B200" s="335">
        <v>76121701</v>
      </c>
      <c r="C200" s="336" t="s">
        <v>549</v>
      </c>
      <c r="D200" s="337" t="s">
        <v>167</v>
      </c>
      <c r="E200" s="338">
        <v>120</v>
      </c>
      <c r="F200" s="336" t="s">
        <v>157</v>
      </c>
      <c r="G200" s="73" t="s">
        <v>67</v>
      </c>
      <c r="H200" s="373">
        <v>250000000</v>
      </c>
      <c r="I200" s="373">
        <v>250000000</v>
      </c>
      <c r="J200" s="340" t="s">
        <v>68</v>
      </c>
      <c r="K200" s="336" t="s">
        <v>69</v>
      </c>
      <c r="L200" s="76">
        <f t="shared" si="20"/>
        <v>0</v>
      </c>
      <c r="M200" s="341" t="s">
        <v>550</v>
      </c>
      <c r="N200" s="342" t="s">
        <v>514</v>
      </c>
      <c r="O200" s="345" t="s">
        <v>108</v>
      </c>
      <c r="P200" s="343" t="s">
        <v>535</v>
      </c>
      <c r="Q200" s="325" t="s">
        <v>486</v>
      </c>
      <c r="R200" s="325" t="str">
        <f t="shared" si="21"/>
        <v>Dirección de Gestión Corporativa</v>
      </c>
      <c r="S200" s="326" t="s">
        <v>1183</v>
      </c>
      <c r="T200" s="344" t="s">
        <v>426</v>
      </c>
      <c r="U200" s="350">
        <v>100151190</v>
      </c>
      <c r="V200" s="345" t="s">
        <v>487</v>
      </c>
      <c r="W200" s="345" t="s">
        <v>161</v>
      </c>
      <c r="X200" s="346" t="s">
        <v>488</v>
      </c>
      <c r="Y200" s="342" t="s">
        <v>489</v>
      </c>
      <c r="Z200" s="347" t="s">
        <v>77</v>
      </c>
      <c r="AA200" s="336" t="s">
        <v>81</v>
      </c>
      <c r="AB200" s="357">
        <v>45355</v>
      </c>
      <c r="AC200" s="357">
        <v>45390</v>
      </c>
      <c r="AD200" s="357">
        <v>45439</v>
      </c>
      <c r="AE200" s="357">
        <v>45446</v>
      </c>
      <c r="AF200" s="350">
        <f t="shared" si="22"/>
        <v>35</v>
      </c>
      <c r="AG200" s="350">
        <f t="shared" si="22"/>
        <v>49</v>
      </c>
      <c r="AH200" s="350">
        <f t="shared" si="23"/>
        <v>84</v>
      </c>
      <c r="AI200" s="342" t="s">
        <v>536</v>
      </c>
      <c r="AJ200" s="351" t="s">
        <v>537</v>
      </c>
      <c r="AK200" s="350" t="str">
        <f>VLOOKUP(Q200,[5]BD!H$6:K$170,4,0)</f>
        <v>13-10-00-000</v>
      </c>
    </row>
    <row r="201" spans="1:37" s="334" customFormat="1" ht="15" customHeight="1" x14ac:dyDescent="0.25">
      <c r="A201" s="68">
        <v>181</v>
      </c>
      <c r="B201" s="335" t="s">
        <v>503</v>
      </c>
      <c r="C201" s="336" t="s">
        <v>504</v>
      </c>
      <c r="D201" s="337" t="s">
        <v>151</v>
      </c>
      <c r="E201" s="338">
        <v>240</v>
      </c>
      <c r="F201" s="336" t="s">
        <v>157</v>
      </c>
      <c r="G201" s="73" t="s">
        <v>67</v>
      </c>
      <c r="H201" s="373">
        <v>1200000000</v>
      </c>
      <c r="I201" s="373">
        <v>1200000000</v>
      </c>
      <c r="J201" s="340" t="s">
        <v>68</v>
      </c>
      <c r="K201" s="336" t="s">
        <v>69</v>
      </c>
      <c r="L201" s="76">
        <f t="shared" si="20"/>
        <v>0</v>
      </c>
      <c r="M201" s="341" t="s">
        <v>551</v>
      </c>
      <c r="N201" s="342" t="s">
        <v>514</v>
      </c>
      <c r="O201" s="345" t="s">
        <v>108</v>
      </c>
      <c r="P201" s="343" t="s">
        <v>535</v>
      </c>
      <c r="Q201" s="325" t="s">
        <v>486</v>
      </c>
      <c r="R201" s="325" t="str">
        <f t="shared" si="21"/>
        <v>Dirección de Gestión Corporativa</v>
      </c>
      <c r="S201" s="326" t="s">
        <v>1183</v>
      </c>
      <c r="T201" s="344" t="s">
        <v>426</v>
      </c>
      <c r="U201" s="350">
        <v>100151190</v>
      </c>
      <c r="V201" s="345" t="s">
        <v>487</v>
      </c>
      <c r="W201" s="345" t="s">
        <v>161</v>
      </c>
      <c r="X201" s="346" t="s">
        <v>488</v>
      </c>
      <c r="Y201" s="342" t="s">
        <v>489</v>
      </c>
      <c r="Z201" s="347" t="s">
        <v>77</v>
      </c>
      <c r="AA201" s="336" t="s">
        <v>83</v>
      </c>
      <c r="AB201" s="357">
        <v>45310</v>
      </c>
      <c r="AC201" s="357">
        <v>45345</v>
      </c>
      <c r="AD201" s="357">
        <v>45394</v>
      </c>
      <c r="AE201" s="357">
        <v>45404</v>
      </c>
      <c r="AF201" s="350">
        <f t="shared" si="22"/>
        <v>35</v>
      </c>
      <c r="AG201" s="350">
        <f t="shared" si="22"/>
        <v>49</v>
      </c>
      <c r="AH201" s="350">
        <f t="shared" si="23"/>
        <v>84</v>
      </c>
      <c r="AI201" s="342" t="s">
        <v>536</v>
      </c>
      <c r="AJ201" s="351" t="s">
        <v>537</v>
      </c>
      <c r="AK201" s="350" t="str">
        <f>VLOOKUP(Q201,[5]BD!H$6:K$170,4,0)</f>
        <v>13-10-00-000</v>
      </c>
    </row>
    <row r="202" spans="1:37" s="334" customFormat="1" ht="15" customHeight="1" x14ac:dyDescent="0.25">
      <c r="A202" s="68">
        <v>182</v>
      </c>
      <c r="B202" s="335" t="s">
        <v>503</v>
      </c>
      <c r="C202" s="336" t="s">
        <v>504</v>
      </c>
      <c r="D202" s="337" t="s">
        <v>151</v>
      </c>
      <c r="E202" s="338">
        <v>240</v>
      </c>
      <c r="F202" s="336" t="s">
        <v>157</v>
      </c>
      <c r="G202" s="73" t="s">
        <v>67</v>
      </c>
      <c r="H202" s="373">
        <v>1200000000</v>
      </c>
      <c r="I202" s="373">
        <v>1200000000</v>
      </c>
      <c r="J202" s="340" t="s">
        <v>68</v>
      </c>
      <c r="K202" s="336" t="s">
        <v>69</v>
      </c>
      <c r="L202" s="76">
        <f t="shared" si="20"/>
        <v>0</v>
      </c>
      <c r="M202" s="341" t="s">
        <v>552</v>
      </c>
      <c r="N202" s="342" t="s">
        <v>514</v>
      </c>
      <c r="O202" s="345" t="s">
        <v>108</v>
      </c>
      <c r="P202" s="343" t="s">
        <v>535</v>
      </c>
      <c r="Q202" s="325" t="s">
        <v>486</v>
      </c>
      <c r="R202" s="325" t="str">
        <f t="shared" si="21"/>
        <v>Dirección de Gestión Corporativa</v>
      </c>
      <c r="S202" s="326" t="s">
        <v>1183</v>
      </c>
      <c r="T202" s="344" t="s">
        <v>426</v>
      </c>
      <c r="U202" s="350">
        <v>100151190</v>
      </c>
      <c r="V202" s="345" t="s">
        <v>487</v>
      </c>
      <c r="W202" s="345" t="s">
        <v>161</v>
      </c>
      <c r="X202" s="346" t="s">
        <v>488</v>
      </c>
      <c r="Y202" s="342" t="s">
        <v>489</v>
      </c>
      <c r="Z202" s="347" t="s">
        <v>77</v>
      </c>
      <c r="AA202" s="336" t="s">
        <v>83</v>
      </c>
      <c r="AB202" s="357">
        <v>45310</v>
      </c>
      <c r="AC202" s="357">
        <v>45345</v>
      </c>
      <c r="AD202" s="357">
        <v>45394</v>
      </c>
      <c r="AE202" s="357">
        <v>45404</v>
      </c>
      <c r="AF202" s="350">
        <f t="shared" si="22"/>
        <v>35</v>
      </c>
      <c r="AG202" s="350">
        <f t="shared" si="22"/>
        <v>49</v>
      </c>
      <c r="AH202" s="350">
        <f t="shared" si="23"/>
        <v>84</v>
      </c>
      <c r="AI202" s="342" t="s">
        <v>536</v>
      </c>
      <c r="AJ202" s="351" t="s">
        <v>537</v>
      </c>
      <c r="AK202" s="350" t="str">
        <f>VLOOKUP(Q202,[5]BD!H$6:K$170,4,0)</f>
        <v>13-10-00-000</v>
      </c>
    </row>
    <row r="203" spans="1:37" s="334" customFormat="1" ht="15" customHeight="1" x14ac:dyDescent="0.25">
      <c r="A203" s="68">
        <v>183</v>
      </c>
      <c r="B203" s="335" t="s">
        <v>553</v>
      </c>
      <c r="C203" s="336" t="s">
        <v>554</v>
      </c>
      <c r="D203" s="337" t="s">
        <v>156</v>
      </c>
      <c r="E203" s="338">
        <v>270</v>
      </c>
      <c r="F203" s="336" t="s">
        <v>66</v>
      </c>
      <c r="G203" s="73" t="s">
        <v>67</v>
      </c>
      <c r="H203" s="373">
        <v>200000000</v>
      </c>
      <c r="I203" s="373">
        <v>200000000</v>
      </c>
      <c r="J203" s="340" t="s">
        <v>68</v>
      </c>
      <c r="K203" s="336" t="s">
        <v>69</v>
      </c>
      <c r="L203" s="76">
        <f t="shared" si="20"/>
        <v>0</v>
      </c>
      <c r="M203" s="341" t="s">
        <v>555</v>
      </c>
      <c r="N203" s="342" t="s">
        <v>100</v>
      </c>
      <c r="O203" s="342" t="s">
        <v>72</v>
      </c>
      <c r="P203" s="343" t="s">
        <v>69</v>
      </c>
      <c r="Q203" s="325" t="s">
        <v>556</v>
      </c>
      <c r="R203" s="325" t="str">
        <f t="shared" si="21"/>
        <v>Dirección de Gestión Corporativa</v>
      </c>
      <c r="S203" s="326" t="s">
        <v>1183</v>
      </c>
      <c r="T203" s="344" t="s">
        <v>426</v>
      </c>
      <c r="U203" s="350">
        <v>100190441</v>
      </c>
      <c r="V203" s="345" t="s">
        <v>487</v>
      </c>
      <c r="W203" s="345" t="s">
        <v>161</v>
      </c>
      <c r="X203" s="346" t="s">
        <v>488</v>
      </c>
      <c r="Y203" s="342" t="s">
        <v>557</v>
      </c>
      <c r="Z203" s="347" t="s">
        <v>77</v>
      </c>
      <c r="AA203" s="336" t="s">
        <v>78</v>
      </c>
      <c r="AB203" s="357">
        <v>45341</v>
      </c>
      <c r="AC203" s="357">
        <v>45358</v>
      </c>
      <c r="AD203" s="357">
        <v>45369</v>
      </c>
      <c r="AE203" s="357">
        <v>45371</v>
      </c>
      <c r="AF203" s="350">
        <f t="shared" si="22"/>
        <v>17</v>
      </c>
      <c r="AG203" s="350">
        <f t="shared" si="22"/>
        <v>11</v>
      </c>
      <c r="AH203" s="350">
        <f t="shared" si="23"/>
        <v>28</v>
      </c>
      <c r="AI203" s="350" t="s">
        <v>69</v>
      </c>
      <c r="AJ203" s="351" t="s">
        <v>69</v>
      </c>
      <c r="AK203" s="350" t="str">
        <f>VLOOKUP(Q203,[5]BD!H$6:K$170,4,0)</f>
        <v>13-10-00-000</v>
      </c>
    </row>
    <row r="204" spans="1:37" s="334" customFormat="1" ht="15" customHeight="1" x14ac:dyDescent="0.25">
      <c r="A204" s="68">
        <v>184</v>
      </c>
      <c r="B204" s="335">
        <v>39121700</v>
      </c>
      <c r="C204" s="336" t="s">
        <v>558</v>
      </c>
      <c r="D204" s="337" t="s">
        <v>156</v>
      </c>
      <c r="E204" s="338">
        <v>180</v>
      </c>
      <c r="F204" s="336" t="s">
        <v>164</v>
      </c>
      <c r="G204" s="73" t="s">
        <v>67</v>
      </c>
      <c r="H204" s="373">
        <v>50000000</v>
      </c>
      <c r="I204" s="373">
        <v>50000000</v>
      </c>
      <c r="J204" s="340" t="s">
        <v>68</v>
      </c>
      <c r="K204" s="336" t="s">
        <v>69</v>
      </c>
      <c r="L204" s="76">
        <f t="shared" si="20"/>
        <v>0</v>
      </c>
      <c r="M204" s="341" t="s">
        <v>559</v>
      </c>
      <c r="N204" s="342" t="s">
        <v>313</v>
      </c>
      <c r="O204" s="342" t="s">
        <v>72</v>
      </c>
      <c r="P204" s="343" t="s">
        <v>69</v>
      </c>
      <c r="Q204" s="325" t="s">
        <v>556</v>
      </c>
      <c r="R204" s="325" t="str">
        <f t="shared" si="21"/>
        <v>Dirección de Gestión Corporativa</v>
      </c>
      <c r="S204" s="326" t="s">
        <v>1183</v>
      </c>
      <c r="T204" s="344" t="s">
        <v>426</v>
      </c>
      <c r="U204" s="350">
        <v>100190441</v>
      </c>
      <c r="V204" s="345" t="s">
        <v>487</v>
      </c>
      <c r="W204" s="345" t="s">
        <v>161</v>
      </c>
      <c r="X204" s="346" t="s">
        <v>488</v>
      </c>
      <c r="Y204" s="342" t="s">
        <v>557</v>
      </c>
      <c r="Z204" s="347" t="s">
        <v>77</v>
      </c>
      <c r="AA204" s="336" t="s">
        <v>197</v>
      </c>
      <c r="AB204" s="357">
        <v>45352</v>
      </c>
      <c r="AC204" s="357">
        <v>45380</v>
      </c>
      <c r="AD204" s="357">
        <v>45387</v>
      </c>
      <c r="AE204" s="357">
        <v>45389</v>
      </c>
      <c r="AF204" s="350">
        <f t="shared" si="22"/>
        <v>28</v>
      </c>
      <c r="AG204" s="350">
        <f t="shared" si="22"/>
        <v>7</v>
      </c>
      <c r="AH204" s="350">
        <f t="shared" si="23"/>
        <v>35</v>
      </c>
      <c r="AI204" s="350" t="s">
        <v>69</v>
      </c>
      <c r="AJ204" s="351" t="s">
        <v>69</v>
      </c>
      <c r="AK204" s="350" t="str">
        <f>VLOOKUP(Q204,[5]BD!H$6:K$170,4,0)</f>
        <v>13-10-00-000</v>
      </c>
    </row>
    <row r="205" spans="1:37" s="334" customFormat="1" ht="15" customHeight="1" x14ac:dyDescent="0.25">
      <c r="A205" s="68">
        <v>185</v>
      </c>
      <c r="B205" s="335">
        <v>14111814</v>
      </c>
      <c r="C205" s="336" t="s">
        <v>560</v>
      </c>
      <c r="D205" s="337" t="s">
        <v>156</v>
      </c>
      <c r="E205" s="338">
        <v>180</v>
      </c>
      <c r="F205" s="336" t="s">
        <v>66</v>
      </c>
      <c r="G205" s="73" t="s">
        <v>67</v>
      </c>
      <c r="H205" s="373">
        <v>207447511</v>
      </c>
      <c r="I205" s="373">
        <v>207447511</v>
      </c>
      <c r="J205" s="340" t="s">
        <v>68</v>
      </c>
      <c r="K205" s="336" t="s">
        <v>69</v>
      </c>
      <c r="L205" s="76">
        <f t="shared" si="20"/>
        <v>0</v>
      </c>
      <c r="M205" s="341" t="s">
        <v>561</v>
      </c>
      <c r="N205" s="342" t="s">
        <v>154</v>
      </c>
      <c r="O205" s="342" t="s">
        <v>72</v>
      </c>
      <c r="P205" s="343" t="s">
        <v>69</v>
      </c>
      <c r="Q205" s="325" t="s">
        <v>556</v>
      </c>
      <c r="R205" s="325" t="str">
        <f t="shared" si="21"/>
        <v>Dirección de Gestión Corporativa</v>
      </c>
      <c r="S205" s="326" t="s">
        <v>1183</v>
      </c>
      <c r="T205" s="344" t="s">
        <v>426</v>
      </c>
      <c r="U205" s="350">
        <v>100190441</v>
      </c>
      <c r="V205" s="345" t="s">
        <v>487</v>
      </c>
      <c r="W205" s="345" t="s">
        <v>161</v>
      </c>
      <c r="X205" s="346" t="s">
        <v>488</v>
      </c>
      <c r="Y205" s="342" t="s">
        <v>557</v>
      </c>
      <c r="Z205" s="347" t="s">
        <v>77</v>
      </c>
      <c r="AA205" s="336" t="s">
        <v>78</v>
      </c>
      <c r="AB205" s="357">
        <v>45341</v>
      </c>
      <c r="AC205" s="357">
        <v>45358</v>
      </c>
      <c r="AD205" s="357">
        <v>45369</v>
      </c>
      <c r="AE205" s="357">
        <v>45371</v>
      </c>
      <c r="AF205" s="350">
        <f t="shared" si="22"/>
        <v>17</v>
      </c>
      <c r="AG205" s="350">
        <f t="shared" si="22"/>
        <v>11</v>
      </c>
      <c r="AH205" s="350">
        <f t="shared" si="23"/>
        <v>28</v>
      </c>
      <c r="AI205" s="350" t="s">
        <v>69</v>
      </c>
      <c r="AJ205" s="351" t="s">
        <v>69</v>
      </c>
      <c r="AK205" s="350" t="str">
        <f>VLOOKUP(Q205,[5]BD!H$6:K$170,4,0)</f>
        <v>13-10-00-000</v>
      </c>
    </row>
    <row r="206" spans="1:37" s="334" customFormat="1" ht="15" customHeight="1" x14ac:dyDescent="0.25">
      <c r="A206" s="68">
        <v>186</v>
      </c>
      <c r="B206" s="335">
        <v>81111810</v>
      </c>
      <c r="C206" s="336" t="s">
        <v>562</v>
      </c>
      <c r="D206" s="337" t="s">
        <v>65</v>
      </c>
      <c r="E206" s="338">
        <v>310</v>
      </c>
      <c r="F206" s="336" t="s">
        <v>66</v>
      </c>
      <c r="G206" s="73" t="s">
        <v>67</v>
      </c>
      <c r="H206" s="373">
        <v>16000000</v>
      </c>
      <c r="I206" s="373">
        <v>16000000</v>
      </c>
      <c r="J206" s="340" t="s">
        <v>68</v>
      </c>
      <c r="K206" s="336" t="s">
        <v>69</v>
      </c>
      <c r="L206" s="76">
        <f t="shared" si="20"/>
        <v>0</v>
      </c>
      <c r="M206" s="341" t="s">
        <v>563</v>
      </c>
      <c r="N206" s="342" t="s">
        <v>100</v>
      </c>
      <c r="O206" s="342" t="s">
        <v>72</v>
      </c>
      <c r="P206" s="343" t="s">
        <v>69</v>
      </c>
      <c r="Q206" s="325" t="s">
        <v>556</v>
      </c>
      <c r="R206" s="325" t="str">
        <f t="shared" si="21"/>
        <v>Dirección de Gestión Corporativa</v>
      </c>
      <c r="S206" s="326" t="s">
        <v>1183</v>
      </c>
      <c r="T206" s="344" t="s">
        <v>426</v>
      </c>
      <c r="U206" s="350">
        <v>100190441</v>
      </c>
      <c r="V206" s="345" t="s">
        <v>487</v>
      </c>
      <c r="W206" s="345" t="s">
        <v>161</v>
      </c>
      <c r="X206" s="346" t="s">
        <v>488</v>
      </c>
      <c r="Y206" s="342" t="s">
        <v>557</v>
      </c>
      <c r="Z206" s="347" t="s">
        <v>77</v>
      </c>
      <c r="AA206" s="336" t="s">
        <v>283</v>
      </c>
      <c r="AB206" s="357">
        <v>45306</v>
      </c>
      <c r="AC206" s="357">
        <v>45320</v>
      </c>
      <c r="AD206" s="357">
        <v>45329</v>
      </c>
      <c r="AE206" s="357">
        <v>45331</v>
      </c>
      <c r="AF206" s="350">
        <f t="shared" si="22"/>
        <v>14</v>
      </c>
      <c r="AG206" s="350">
        <f t="shared" si="22"/>
        <v>9</v>
      </c>
      <c r="AH206" s="350">
        <f t="shared" si="23"/>
        <v>23</v>
      </c>
      <c r="AI206" s="350" t="s">
        <v>69</v>
      </c>
      <c r="AJ206" s="351" t="s">
        <v>69</v>
      </c>
      <c r="AK206" s="350" t="str">
        <f>VLOOKUP(Q206,[5]BD!H$6:K$170,4,0)</f>
        <v>13-10-00-000</v>
      </c>
    </row>
    <row r="207" spans="1:37" s="334" customFormat="1" ht="15" customHeight="1" x14ac:dyDescent="0.25">
      <c r="A207" s="68">
        <v>187</v>
      </c>
      <c r="B207" s="335" t="s">
        <v>564</v>
      </c>
      <c r="C207" s="336" t="s">
        <v>565</v>
      </c>
      <c r="D207" s="337" t="s">
        <v>156</v>
      </c>
      <c r="E207" s="338">
        <v>269</v>
      </c>
      <c r="F207" s="336" t="s">
        <v>152</v>
      </c>
      <c r="G207" s="73" t="s">
        <v>67</v>
      </c>
      <c r="H207" s="373">
        <v>2979546672</v>
      </c>
      <c r="I207" s="373">
        <v>2979546672</v>
      </c>
      <c r="J207" s="340" t="s">
        <v>68</v>
      </c>
      <c r="K207" s="336" t="s">
        <v>69</v>
      </c>
      <c r="L207" s="76">
        <f t="shared" si="20"/>
        <v>0</v>
      </c>
      <c r="M207" s="341" t="s">
        <v>566</v>
      </c>
      <c r="N207" s="342" t="s">
        <v>313</v>
      </c>
      <c r="O207" s="342" t="s">
        <v>72</v>
      </c>
      <c r="P207" s="343" t="s">
        <v>69</v>
      </c>
      <c r="Q207" s="325" t="s">
        <v>556</v>
      </c>
      <c r="R207" s="325" t="str">
        <f t="shared" si="21"/>
        <v>Dirección de Gestión Corporativa</v>
      </c>
      <c r="S207" s="326" t="s">
        <v>1183</v>
      </c>
      <c r="T207" s="344" t="s">
        <v>426</v>
      </c>
      <c r="U207" s="350">
        <v>100190441</v>
      </c>
      <c r="V207" s="345" t="s">
        <v>487</v>
      </c>
      <c r="W207" s="345" t="s">
        <v>161</v>
      </c>
      <c r="X207" s="346" t="s">
        <v>488</v>
      </c>
      <c r="Y207" s="342" t="s">
        <v>557</v>
      </c>
      <c r="Z207" s="347" t="s">
        <v>77</v>
      </c>
      <c r="AA207" s="336" t="s">
        <v>78</v>
      </c>
      <c r="AB207" s="357">
        <v>45336</v>
      </c>
      <c r="AC207" s="357">
        <v>45358</v>
      </c>
      <c r="AD207" s="357">
        <v>45372</v>
      </c>
      <c r="AE207" s="357">
        <v>45373</v>
      </c>
      <c r="AF207" s="350">
        <f t="shared" si="22"/>
        <v>22</v>
      </c>
      <c r="AG207" s="350">
        <f t="shared" si="22"/>
        <v>14</v>
      </c>
      <c r="AH207" s="350">
        <f t="shared" si="23"/>
        <v>36</v>
      </c>
      <c r="AI207" s="350" t="s">
        <v>69</v>
      </c>
      <c r="AJ207" s="351" t="s">
        <v>69</v>
      </c>
      <c r="AK207" s="350" t="str">
        <f>VLOOKUP(Q207,[5]BD!H$6:K$170,4,0)</f>
        <v>13-10-00-000</v>
      </c>
    </row>
    <row r="208" spans="1:37" s="334" customFormat="1" ht="15" customHeight="1" x14ac:dyDescent="0.25">
      <c r="A208" s="68">
        <v>188</v>
      </c>
      <c r="B208" s="335">
        <v>44103100</v>
      </c>
      <c r="C208" s="336" t="s">
        <v>567</v>
      </c>
      <c r="D208" s="337" t="s">
        <v>156</v>
      </c>
      <c r="E208" s="338">
        <v>269</v>
      </c>
      <c r="F208" s="336" t="s">
        <v>152</v>
      </c>
      <c r="G208" s="73" t="s">
        <v>67</v>
      </c>
      <c r="H208" s="373">
        <v>4973398151</v>
      </c>
      <c r="I208" s="373">
        <v>4973398151</v>
      </c>
      <c r="J208" s="340" t="s">
        <v>68</v>
      </c>
      <c r="K208" s="336" t="s">
        <v>69</v>
      </c>
      <c r="L208" s="76">
        <f t="shared" si="20"/>
        <v>0</v>
      </c>
      <c r="M208" s="341" t="s">
        <v>568</v>
      </c>
      <c r="N208" s="342" t="s">
        <v>313</v>
      </c>
      <c r="O208" s="342" t="s">
        <v>72</v>
      </c>
      <c r="P208" s="343" t="s">
        <v>69</v>
      </c>
      <c r="Q208" s="325" t="s">
        <v>556</v>
      </c>
      <c r="R208" s="325" t="str">
        <f t="shared" si="21"/>
        <v>Dirección de Gestión Corporativa</v>
      </c>
      <c r="S208" s="326" t="s">
        <v>1183</v>
      </c>
      <c r="T208" s="344" t="s">
        <v>426</v>
      </c>
      <c r="U208" s="350">
        <v>100190441</v>
      </c>
      <c r="V208" s="345" t="s">
        <v>487</v>
      </c>
      <c r="W208" s="345" t="s">
        <v>161</v>
      </c>
      <c r="X208" s="346" t="s">
        <v>488</v>
      </c>
      <c r="Y208" s="342" t="s">
        <v>557</v>
      </c>
      <c r="Z208" s="347" t="s">
        <v>77</v>
      </c>
      <c r="AA208" s="336" t="s">
        <v>78</v>
      </c>
      <c r="AB208" s="357">
        <v>45336</v>
      </c>
      <c r="AC208" s="357">
        <v>45358</v>
      </c>
      <c r="AD208" s="357">
        <v>45372</v>
      </c>
      <c r="AE208" s="357">
        <v>45374</v>
      </c>
      <c r="AF208" s="350">
        <f t="shared" si="22"/>
        <v>22</v>
      </c>
      <c r="AG208" s="350">
        <f t="shared" si="22"/>
        <v>14</v>
      </c>
      <c r="AH208" s="350">
        <f t="shared" si="23"/>
        <v>36</v>
      </c>
      <c r="AI208" s="350" t="s">
        <v>69</v>
      </c>
      <c r="AJ208" s="351" t="s">
        <v>69</v>
      </c>
      <c r="AK208" s="350" t="str">
        <f>VLOOKUP(Q208,[5]BD!H$6:K$170,4,0)</f>
        <v>13-10-00-000</v>
      </c>
    </row>
    <row r="209" spans="1:37" s="334" customFormat="1" ht="15" customHeight="1" x14ac:dyDescent="0.25">
      <c r="A209" s="68">
        <v>189</v>
      </c>
      <c r="B209" s="335">
        <v>84131500</v>
      </c>
      <c r="C209" s="336" t="s">
        <v>569</v>
      </c>
      <c r="D209" s="337" t="s">
        <v>167</v>
      </c>
      <c r="E209" s="338">
        <v>270</v>
      </c>
      <c r="F209" s="336" t="s">
        <v>220</v>
      </c>
      <c r="G209" s="73" t="s">
        <v>67</v>
      </c>
      <c r="H209" s="373">
        <v>810304971</v>
      </c>
      <c r="I209" s="373">
        <v>810304971</v>
      </c>
      <c r="J209" s="340" t="s">
        <v>68</v>
      </c>
      <c r="K209" s="336" t="s">
        <v>69</v>
      </c>
      <c r="L209" s="76">
        <f t="shared" si="20"/>
        <v>0</v>
      </c>
      <c r="M209" s="341" t="s">
        <v>570</v>
      </c>
      <c r="N209" s="342" t="s">
        <v>154</v>
      </c>
      <c r="O209" s="342" t="s">
        <v>72</v>
      </c>
      <c r="P209" s="343" t="s">
        <v>69</v>
      </c>
      <c r="Q209" s="325" t="s">
        <v>556</v>
      </c>
      <c r="R209" s="325" t="str">
        <f t="shared" si="21"/>
        <v>Dirección de Gestión Corporativa</v>
      </c>
      <c r="S209" s="326" t="s">
        <v>1183</v>
      </c>
      <c r="T209" s="344" t="s">
        <v>426</v>
      </c>
      <c r="U209" s="350">
        <v>100190441</v>
      </c>
      <c r="V209" s="345" t="s">
        <v>487</v>
      </c>
      <c r="W209" s="345" t="s">
        <v>161</v>
      </c>
      <c r="X209" s="346" t="s">
        <v>488</v>
      </c>
      <c r="Y209" s="342" t="s">
        <v>557</v>
      </c>
      <c r="Z209" s="347" t="s">
        <v>77</v>
      </c>
      <c r="AA209" s="336" t="s">
        <v>197</v>
      </c>
      <c r="AB209" s="357">
        <v>45383</v>
      </c>
      <c r="AC209" s="357">
        <v>45404</v>
      </c>
      <c r="AD209" s="357">
        <v>45418</v>
      </c>
      <c r="AE209" s="357">
        <v>45420</v>
      </c>
      <c r="AF209" s="350">
        <f t="shared" si="22"/>
        <v>21</v>
      </c>
      <c r="AG209" s="350">
        <f t="shared" si="22"/>
        <v>14</v>
      </c>
      <c r="AH209" s="350">
        <f t="shared" si="23"/>
        <v>35</v>
      </c>
      <c r="AI209" s="350" t="s">
        <v>69</v>
      </c>
      <c r="AJ209" s="351" t="s">
        <v>69</v>
      </c>
      <c r="AK209" s="350" t="str">
        <f>VLOOKUP(Q209,[5]BD!H$6:K$170,4,0)</f>
        <v>13-10-00-000</v>
      </c>
    </row>
    <row r="210" spans="1:37" s="334" customFormat="1" ht="15" customHeight="1" x14ac:dyDescent="0.25">
      <c r="A210" s="68">
        <v>190</v>
      </c>
      <c r="B210" s="335">
        <v>84131500</v>
      </c>
      <c r="C210" s="336" t="s">
        <v>569</v>
      </c>
      <c r="D210" s="337" t="s">
        <v>571</v>
      </c>
      <c r="E210" s="338">
        <v>120</v>
      </c>
      <c r="F210" s="336" t="s">
        <v>220</v>
      </c>
      <c r="G210" s="73" t="s">
        <v>67</v>
      </c>
      <c r="H210" s="373">
        <v>251824008</v>
      </c>
      <c r="I210" s="373">
        <v>251824008</v>
      </c>
      <c r="J210" s="340" t="s">
        <v>68</v>
      </c>
      <c r="K210" s="336" t="s">
        <v>69</v>
      </c>
      <c r="L210" s="76">
        <f t="shared" si="20"/>
        <v>0</v>
      </c>
      <c r="M210" s="341" t="s">
        <v>572</v>
      </c>
      <c r="N210" s="342" t="s">
        <v>154</v>
      </c>
      <c r="O210" s="342" t="s">
        <v>72</v>
      </c>
      <c r="P210" s="343" t="s">
        <v>69</v>
      </c>
      <c r="Q210" s="325" t="s">
        <v>556</v>
      </c>
      <c r="R210" s="325" t="str">
        <f t="shared" si="21"/>
        <v>Dirección de Gestión Corporativa</v>
      </c>
      <c r="S210" s="326" t="s">
        <v>1183</v>
      </c>
      <c r="T210" s="344" t="s">
        <v>426</v>
      </c>
      <c r="U210" s="350">
        <v>100190441</v>
      </c>
      <c r="V210" s="345" t="s">
        <v>487</v>
      </c>
      <c r="W210" s="345" t="s">
        <v>161</v>
      </c>
      <c r="X210" s="346" t="s">
        <v>488</v>
      </c>
      <c r="Y210" s="342" t="s">
        <v>557</v>
      </c>
      <c r="Z210" s="347" t="s">
        <v>77</v>
      </c>
      <c r="AA210" s="336" t="s">
        <v>197</v>
      </c>
      <c r="AB210" s="357">
        <v>45545</v>
      </c>
      <c r="AC210" s="357">
        <v>45559</v>
      </c>
      <c r="AD210" s="357">
        <v>45573</v>
      </c>
      <c r="AE210" s="357">
        <v>45376</v>
      </c>
      <c r="AF210" s="350">
        <f t="shared" si="22"/>
        <v>14</v>
      </c>
      <c r="AG210" s="350">
        <f t="shared" si="22"/>
        <v>14</v>
      </c>
      <c r="AH210" s="350">
        <f t="shared" si="23"/>
        <v>28</v>
      </c>
      <c r="AI210" s="350" t="s">
        <v>69</v>
      </c>
      <c r="AJ210" s="351" t="s">
        <v>69</v>
      </c>
      <c r="AK210" s="350" t="str">
        <f>VLOOKUP(Q210,[5]BD!H$6:K$170,4,0)</f>
        <v>13-10-00-000</v>
      </c>
    </row>
    <row r="211" spans="1:37" s="334" customFormat="1" ht="15" customHeight="1" x14ac:dyDescent="0.25">
      <c r="A211" s="68">
        <v>191</v>
      </c>
      <c r="B211" s="335" t="s">
        <v>573</v>
      </c>
      <c r="C211" s="336" t="s">
        <v>574</v>
      </c>
      <c r="D211" s="337" t="s">
        <v>98</v>
      </c>
      <c r="E211" s="338">
        <v>360</v>
      </c>
      <c r="F211" s="336" t="s">
        <v>220</v>
      </c>
      <c r="G211" s="73" t="s">
        <v>67</v>
      </c>
      <c r="H211" s="373">
        <v>36260320500</v>
      </c>
      <c r="I211" s="373">
        <v>5826000000</v>
      </c>
      <c r="J211" s="340" t="s">
        <v>201</v>
      </c>
      <c r="K211" s="336" t="s">
        <v>202</v>
      </c>
      <c r="L211" s="76">
        <f t="shared" si="20"/>
        <v>30434320500</v>
      </c>
      <c r="M211" s="341" t="s">
        <v>575</v>
      </c>
      <c r="N211" s="342" t="s">
        <v>100</v>
      </c>
      <c r="O211" s="342" t="s">
        <v>72</v>
      </c>
      <c r="P211" s="343" t="s">
        <v>69</v>
      </c>
      <c r="Q211" s="325" t="s">
        <v>556</v>
      </c>
      <c r="R211" s="325" t="str">
        <f t="shared" si="21"/>
        <v>Dirección de Gestión Corporativa</v>
      </c>
      <c r="S211" s="326" t="s">
        <v>1183</v>
      </c>
      <c r="T211" s="344" t="s">
        <v>426</v>
      </c>
      <c r="U211" s="350">
        <v>100190441</v>
      </c>
      <c r="V211" s="345" t="s">
        <v>487</v>
      </c>
      <c r="W211" s="345" t="s">
        <v>161</v>
      </c>
      <c r="X211" s="346" t="s">
        <v>488</v>
      </c>
      <c r="Y211" s="342" t="s">
        <v>557</v>
      </c>
      <c r="Z211" s="347" t="s">
        <v>77</v>
      </c>
      <c r="AA211" s="336" t="s">
        <v>78</v>
      </c>
      <c r="AB211" s="357">
        <v>45474</v>
      </c>
      <c r="AC211" s="357">
        <v>45495</v>
      </c>
      <c r="AD211" s="357">
        <v>45509</v>
      </c>
      <c r="AE211" s="357">
        <v>45511</v>
      </c>
      <c r="AF211" s="350">
        <f t="shared" si="22"/>
        <v>21</v>
      </c>
      <c r="AG211" s="350">
        <f t="shared" si="22"/>
        <v>14</v>
      </c>
      <c r="AH211" s="350">
        <f t="shared" si="23"/>
        <v>35</v>
      </c>
      <c r="AI211" s="350" t="s">
        <v>69</v>
      </c>
      <c r="AJ211" s="351" t="s">
        <v>69</v>
      </c>
      <c r="AK211" s="350" t="str">
        <f>VLOOKUP(Q211,[5]BD!H$6:K$170,4,0)</f>
        <v>13-10-00-000</v>
      </c>
    </row>
    <row r="212" spans="1:37" s="334" customFormat="1" ht="15" customHeight="1" x14ac:dyDescent="0.25">
      <c r="A212" s="68">
        <v>192</v>
      </c>
      <c r="B212" s="335">
        <v>80161801</v>
      </c>
      <c r="C212" s="336" t="s">
        <v>576</v>
      </c>
      <c r="D212" s="337" t="s">
        <v>241</v>
      </c>
      <c r="E212" s="338">
        <v>700</v>
      </c>
      <c r="F212" s="336" t="s">
        <v>152</v>
      </c>
      <c r="G212" s="73" t="s">
        <v>67</v>
      </c>
      <c r="H212" s="373">
        <v>3200308174.8159308</v>
      </c>
      <c r="I212" s="373">
        <v>496804773</v>
      </c>
      <c r="J212" s="340" t="s">
        <v>201</v>
      </c>
      <c r="K212" s="336" t="s">
        <v>202</v>
      </c>
      <c r="L212" s="76">
        <f t="shared" si="20"/>
        <v>2703503401.8159308</v>
      </c>
      <c r="M212" s="341" t="s">
        <v>576</v>
      </c>
      <c r="N212" s="342" t="s">
        <v>100</v>
      </c>
      <c r="O212" s="342" t="s">
        <v>72</v>
      </c>
      <c r="P212" s="343" t="s">
        <v>69</v>
      </c>
      <c r="Q212" s="325" t="s">
        <v>556</v>
      </c>
      <c r="R212" s="325" t="str">
        <f t="shared" si="21"/>
        <v>Dirección de Gestión Corporativa</v>
      </c>
      <c r="S212" s="326" t="s">
        <v>1183</v>
      </c>
      <c r="T212" s="344" t="s">
        <v>426</v>
      </c>
      <c r="U212" s="350">
        <v>100190441</v>
      </c>
      <c r="V212" s="345" t="s">
        <v>487</v>
      </c>
      <c r="W212" s="345" t="s">
        <v>161</v>
      </c>
      <c r="X212" s="346" t="s">
        <v>488</v>
      </c>
      <c r="Y212" s="342" t="s">
        <v>489</v>
      </c>
      <c r="Z212" s="347" t="s">
        <v>77</v>
      </c>
      <c r="AA212" s="336" t="s">
        <v>81</v>
      </c>
      <c r="AB212" s="357">
        <v>45385</v>
      </c>
      <c r="AC212" s="357">
        <v>45418</v>
      </c>
      <c r="AD212" s="357">
        <v>45463</v>
      </c>
      <c r="AE212" s="357">
        <v>45465</v>
      </c>
      <c r="AF212" s="350">
        <f t="shared" si="22"/>
        <v>33</v>
      </c>
      <c r="AG212" s="350">
        <f t="shared" si="22"/>
        <v>45</v>
      </c>
      <c r="AH212" s="350">
        <f t="shared" si="23"/>
        <v>78</v>
      </c>
      <c r="AI212" s="350" t="s">
        <v>69</v>
      </c>
      <c r="AJ212" s="351" t="s">
        <v>69</v>
      </c>
      <c r="AK212" s="350" t="str">
        <f>VLOOKUP(Q212,[5]BD!H$6:K$170,4,0)</f>
        <v>13-10-00-000</v>
      </c>
    </row>
    <row r="213" spans="1:37" s="334" customFormat="1" ht="15" customHeight="1" x14ac:dyDescent="0.25">
      <c r="A213" s="68">
        <v>193</v>
      </c>
      <c r="B213" s="335">
        <v>76101604</v>
      </c>
      <c r="C213" s="336" t="s">
        <v>577</v>
      </c>
      <c r="D213" s="337" t="s">
        <v>156</v>
      </c>
      <c r="E213" s="338">
        <v>270</v>
      </c>
      <c r="F213" s="336" t="s">
        <v>66</v>
      </c>
      <c r="G213" s="73" t="s">
        <v>67</v>
      </c>
      <c r="H213" s="373">
        <v>4891073288</v>
      </c>
      <c r="I213" s="373">
        <v>4891073288</v>
      </c>
      <c r="J213" s="340" t="s">
        <v>68</v>
      </c>
      <c r="K213" s="336" t="s">
        <v>69</v>
      </c>
      <c r="L213" s="76">
        <f t="shared" si="20"/>
        <v>0</v>
      </c>
      <c r="M213" s="341" t="s">
        <v>578</v>
      </c>
      <c r="N213" s="342" t="s">
        <v>525</v>
      </c>
      <c r="O213" s="342" t="s">
        <v>72</v>
      </c>
      <c r="P213" s="343" t="s">
        <v>69</v>
      </c>
      <c r="Q213" s="325" t="s">
        <v>579</v>
      </c>
      <c r="R213" s="325" t="str">
        <f t="shared" si="21"/>
        <v>Dirección de Gestión Corporativa</v>
      </c>
      <c r="S213" s="326" t="s">
        <v>1183</v>
      </c>
      <c r="T213" s="344" t="s">
        <v>426</v>
      </c>
      <c r="U213" s="350">
        <v>100190443</v>
      </c>
      <c r="V213" s="345" t="s">
        <v>487</v>
      </c>
      <c r="W213" s="345" t="s">
        <v>161</v>
      </c>
      <c r="X213" s="346" t="s">
        <v>488</v>
      </c>
      <c r="Y213" s="342" t="s">
        <v>580</v>
      </c>
      <c r="Z213" s="347" t="s">
        <v>77</v>
      </c>
      <c r="AA213" s="336" t="s">
        <v>81</v>
      </c>
      <c r="AB213" s="357">
        <v>45323</v>
      </c>
      <c r="AC213" s="357">
        <v>45366</v>
      </c>
      <c r="AD213" s="357">
        <v>45378</v>
      </c>
      <c r="AE213" s="357">
        <v>45383</v>
      </c>
      <c r="AF213" s="350">
        <f t="shared" si="22"/>
        <v>43</v>
      </c>
      <c r="AG213" s="350">
        <f t="shared" si="22"/>
        <v>12</v>
      </c>
      <c r="AH213" s="350">
        <f t="shared" si="23"/>
        <v>55</v>
      </c>
      <c r="AI213" s="350" t="s">
        <v>69</v>
      </c>
      <c r="AJ213" s="351" t="s">
        <v>69</v>
      </c>
      <c r="AK213" s="350" t="str">
        <f>VLOOKUP(Q213,[5]BD!H$6:K$170,4,0)</f>
        <v>13-10-00-000</v>
      </c>
    </row>
    <row r="214" spans="1:37" s="334" customFormat="1" ht="15" customHeight="1" x14ac:dyDescent="0.25">
      <c r="A214" s="68">
        <v>194</v>
      </c>
      <c r="B214" s="335">
        <v>80121700</v>
      </c>
      <c r="C214" s="336" t="s">
        <v>581</v>
      </c>
      <c r="D214" s="337" t="s">
        <v>65</v>
      </c>
      <c r="E214" s="338">
        <v>315</v>
      </c>
      <c r="F214" s="336" t="s">
        <v>66</v>
      </c>
      <c r="G214" s="73" t="s">
        <v>67</v>
      </c>
      <c r="H214" s="339">
        <v>90200000</v>
      </c>
      <c r="I214" s="339">
        <v>90200000</v>
      </c>
      <c r="J214" s="340" t="s">
        <v>68</v>
      </c>
      <c r="K214" s="336" t="s">
        <v>69</v>
      </c>
      <c r="L214" s="76">
        <f t="shared" si="20"/>
        <v>0</v>
      </c>
      <c r="M214" s="341" t="s">
        <v>582</v>
      </c>
      <c r="N214" s="342" t="s">
        <v>71</v>
      </c>
      <c r="O214" s="342" t="s">
        <v>72</v>
      </c>
      <c r="P214" s="343" t="s">
        <v>69</v>
      </c>
      <c r="Q214" s="325" t="s">
        <v>583</v>
      </c>
      <c r="R214" s="325" t="str">
        <f>+T214</f>
        <v>Dirección de Gestión Jurídica</v>
      </c>
      <c r="S214" s="326" t="s">
        <v>1183</v>
      </c>
      <c r="T214" s="344" t="s">
        <v>584</v>
      </c>
      <c r="U214" s="350">
        <v>100208194</v>
      </c>
      <c r="V214" s="345" t="s">
        <v>585</v>
      </c>
      <c r="W214" s="345" t="s">
        <v>161</v>
      </c>
      <c r="X214" s="346" t="s">
        <v>586</v>
      </c>
      <c r="Y214" s="342" t="s">
        <v>587</v>
      </c>
      <c r="Z214" s="347" t="s">
        <v>77</v>
      </c>
      <c r="AA214" s="336" t="s">
        <v>81</v>
      </c>
      <c r="AB214" s="357">
        <v>45288</v>
      </c>
      <c r="AC214" s="357">
        <v>45303</v>
      </c>
      <c r="AD214" s="357">
        <v>45334</v>
      </c>
      <c r="AE214" s="357">
        <v>45336</v>
      </c>
      <c r="AF214" s="350">
        <f t="shared" si="22"/>
        <v>15</v>
      </c>
      <c r="AG214" s="350">
        <f t="shared" si="22"/>
        <v>31</v>
      </c>
      <c r="AH214" s="350">
        <f t="shared" si="23"/>
        <v>46</v>
      </c>
      <c r="AI214" s="350" t="s">
        <v>69</v>
      </c>
      <c r="AJ214" s="351" t="s">
        <v>69</v>
      </c>
      <c r="AK214" s="350" t="str">
        <f>VLOOKUP(Q214,[5]BD!H$6:K$170,4,0)</f>
        <v>13-10-00-000</v>
      </c>
    </row>
    <row r="215" spans="1:37" s="334" customFormat="1" ht="15" customHeight="1" x14ac:dyDescent="0.25">
      <c r="A215" s="68">
        <v>195</v>
      </c>
      <c r="B215" s="335">
        <v>80121700</v>
      </c>
      <c r="C215" s="336" t="s">
        <v>581</v>
      </c>
      <c r="D215" s="337" t="s">
        <v>65</v>
      </c>
      <c r="E215" s="338">
        <v>315</v>
      </c>
      <c r="F215" s="336" t="s">
        <v>66</v>
      </c>
      <c r="G215" s="73" t="s">
        <v>67</v>
      </c>
      <c r="H215" s="339">
        <v>90200000</v>
      </c>
      <c r="I215" s="339">
        <v>90200000</v>
      </c>
      <c r="J215" s="340" t="s">
        <v>68</v>
      </c>
      <c r="K215" s="336" t="s">
        <v>69</v>
      </c>
      <c r="L215" s="76">
        <f t="shared" si="20"/>
        <v>0</v>
      </c>
      <c r="M215" s="341" t="s">
        <v>582</v>
      </c>
      <c r="N215" s="342" t="s">
        <v>71</v>
      </c>
      <c r="O215" s="342" t="s">
        <v>72</v>
      </c>
      <c r="P215" s="343" t="s">
        <v>69</v>
      </c>
      <c r="Q215" s="325" t="s">
        <v>583</v>
      </c>
      <c r="R215" s="325" t="str">
        <f t="shared" ref="R215:R219" si="24">+T215</f>
        <v>Dirección de Gestión Jurídica</v>
      </c>
      <c r="S215" s="326" t="s">
        <v>1183</v>
      </c>
      <c r="T215" s="344" t="s">
        <v>584</v>
      </c>
      <c r="U215" s="350">
        <v>100208194</v>
      </c>
      <c r="V215" s="345" t="s">
        <v>585</v>
      </c>
      <c r="W215" s="345" t="s">
        <v>161</v>
      </c>
      <c r="X215" s="346" t="s">
        <v>586</v>
      </c>
      <c r="Y215" s="342" t="s">
        <v>587</v>
      </c>
      <c r="Z215" s="347" t="s">
        <v>77</v>
      </c>
      <c r="AA215" s="336" t="s">
        <v>81</v>
      </c>
      <c r="AB215" s="357">
        <v>45288</v>
      </c>
      <c r="AC215" s="357">
        <v>45303</v>
      </c>
      <c r="AD215" s="357">
        <v>45334</v>
      </c>
      <c r="AE215" s="357">
        <v>45336</v>
      </c>
      <c r="AF215" s="350">
        <f t="shared" si="22"/>
        <v>15</v>
      </c>
      <c r="AG215" s="350">
        <f t="shared" si="22"/>
        <v>31</v>
      </c>
      <c r="AH215" s="350">
        <f t="shared" si="23"/>
        <v>46</v>
      </c>
      <c r="AI215" s="350" t="s">
        <v>69</v>
      </c>
      <c r="AJ215" s="351" t="s">
        <v>69</v>
      </c>
      <c r="AK215" s="350" t="str">
        <f>VLOOKUP(Q215,[5]BD!H$6:K$170,4,0)</f>
        <v>13-10-00-000</v>
      </c>
    </row>
    <row r="216" spans="1:37" s="334" customFormat="1" ht="15" customHeight="1" x14ac:dyDescent="0.25">
      <c r="A216" s="68">
        <v>196</v>
      </c>
      <c r="B216" s="335">
        <v>80121700</v>
      </c>
      <c r="C216" s="336" t="s">
        <v>581</v>
      </c>
      <c r="D216" s="337" t="s">
        <v>65</v>
      </c>
      <c r="E216" s="338">
        <v>315</v>
      </c>
      <c r="F216" s="336" t="s">
        <v>66</v>
      </c>
      <c r="G216" s="73" t="s">
        <v>67</v>
      </c>
      <c r="H216" s="339">
        <v>90200000</v>
      </c>
      <c r="I216" s="339">
        <v>90200000</v>
      </c>
      <c r="J216" s="340" t="s">
        <v>68</v>
      </c>
      <c r="K216" s="336" t="s">
        <v>69</v>
      </c>
      <c r="L216" s="76">
        <f t="shared" si="20"/>
        <v>0</v>
      </c>
      <c r="M216" s="341" t="s">
        <v>582</v>
      </c>
      <c r="N216" s="342" t="s">
        <v>71</v>
      </c>
      <c r="O216" s="342" t="s">
        <v>72</v>
      </c>
      <c r="P216" s="343" t="s">
        <v>69</v>
      </c>
      <c r="Q216" s="325" t="s">
        <v>583</v>
      </c>
      <c r="R216" s="325" t="str">
        <f t="shared" si="24"/>
        <v>Dirección de Gestión Jurídica</v>
      </c>
      <c r="S216" s="326" t="s">
        <v>1183</v>
      </c>
      <c r="T216" s="344" t="s">
        <v>584</v>
      </c>
      <c r="U216" s="350">
        <v>100208194</v>
      </c>
      <c r="V216" s="345" t="s">
        <v>585</v>
      </c>
      <c r="W216" s="345" t="s">
        <v>161</v>
      </c>
      <c r="X216" s="346" t="s">
        <v>586</v>
      </c>
      <c r="Y216" s="342" t="s">
        <v>587</v>
      </c>
      <c r="Z216" s="347" t="s">
        <v>77</v>
      </c>
      <c r="AA216" s="336" t="s">
        <v>81</v>
      </c>
      <c r="AB216" s="357">
        <v>45288</v>
      </c>
      <c r="AC216" s="357">
        <v>45303</v>
      </c>
      <c r="AD216" s="357">
        <v>45334</v>
      </c>
      <c r="AE216" s="357">
        <v>45336</v>
      </c>
      <c r="AF216" s="350">
        <f t="shared" si="22"/>
        <v>15</v>
      </c>
      <c r="AG216" s="350">
        <f t="shared" si="22"/>
        <v>31</v>
      </c>
      <c r="AH216" s="350">
        <f t="shared" si="23"/>
        <v>46</v>
      </c>
      <c r="AI216" s="350" t="s">
        <v>69</v>
      </c>
      <c r="AJ216" s="351" t="s">
        <v>69</v>
      </c>
      <c r="AK216" s="350" t="str">
        <f>VLOOKUP(Q216,[5]BD!H$6:K$170,4,0)</f>
        <v>13-10-00-000</v>
      </c>
    </row>
    <row r="217" spans="1:37" s="334" customFormat="1" ht="15" customHeight="1" x14ac:dyDescent="0.25">
      <c r="A217" s="68">
        <v>197</v>
      </c>
      <c r="B217" s="335">
        <v>80121700</v>
      </c>
      <c r="C217" s="336" t="s">
        <v>581</v>
      </c>
      <c r="D217" s="337" t="s">
        <v>65</v>
      </c>
      <c r="E217" s="338">
        <v>315</v>
      </c>
      <c r="F217" s="336" t="s">
        <v>66</v>
      </c>
      <c r="G217" s="73" t="s">
        <v>67</v>
      </c>
      <c r="H217" s="339">
        <v>90200000</v>
      </c>
      <c r="I217" s="339">
        <v>90200000</v>
      </c>
      <c r="J217" s="340" t="s">
        <v>68</v>
      </c>
      <c r="K217" s="336" t="s">
        <v>69</v>
      </c>
      <c r="L217" s="76">
        <f t="shared" si="20"/>
        <v>0</v>
      </c>
      <c r="M217" s="341" t="s">
        <v>582</v>
      </c>
      <c r="N217" s="342" t="s">
        <v>71</v>
      </c>
      <c r="O217" s="342" t="s">
        <v>72</v>
      </c>
      <c r="P217" s="343" t="s">
        <v>69</v>
      </c>
      <c r="Q217" s="325" t="s">
        <v>583</v>
      </c>
      <c r="R217" s="325" t="str">
        <f t="shared" si="24"/>
        <v>Dirección de Gestión Jurídica</v>
      </c>
      <c r="S217" s="326" t="s">
        <v>1183</v>
      </c>
      <c r="T217" s="344" t="s">
        <v>584</v>
      </c>
      <c r="U217" s="350">
        <v>100208194</v>
      </c>
      <c r="V217" s="345" t="s">
        <v>585</v>
      </c>
      <c r="W217" s="345" t="s">
        <v>161</v>
      </c>
      <c r="X217" s="346" t="s">
        <v>586</v>
      </c>
      <c r="Y217" s="342" t="s">
        <v>587</v>
      </c>
      <c r="Z217" s="347" t="s">
        <v>77</v>
      </c>
      <c r="AA217" s="336" t="s">
        <v>81</v>
      </c>
      <c r="AB217" s="357">
        <v>45288</v>
      </c>
      <c r="AC217" s="357">
        <v>45303</v>
      </c>
      <c r="AD217" s="357">
        <v>45334</v>
      </c>
      <c r="AE217" s="357">
        <v>45336</v>
      </c>
      <c r="AF217" s="350">
        <f t="shared" si="22"/>
        <v>15</v>
      </c>
      <c r="AG217" s="350">
        <f t="shared" si="22"/>
        <v>31</v>
      </c>
      <c r="AH217" s="350">
        <f t="shared" si="23"/>
        <v>46</v>
      </c>
      <c r="AI217" s="350" t="s">
        <v>69</v>
      </c>
      <c r="AJ217" s="351" t="s">
        <v>69</v>
      </c>
      <c r="AK217" s="350" t="str">
        <f>VLOOKUP(Q217,[5]BD!H$6:K$170,4,0)</f>
        <v>13-10-00-000</v>
      </c>
    </row>
    <row r="218" spans="1:37" s="334" customFormat="1" ht="15" customHeight="1" x14ac:dyDescent="0.25">
      <c r="A218" s="68">
        <v>198</v>
      </c>
      <c r="B218" s="335">
        <v>80121700</v>
      </c>
      <c r="C218" s="336" t="s">
        <v>581</v>
      </c>
      <c r="D218" s="337" t="s">
        <v>65</v>
      </c>
      <c r="E218" s="338">
        <v>315</v>
      </c>
      <c r="F218" s="336" t="s">
        <v>66</v>
      </c>
      <c r="G218" s="73" t="s">
        <v>67</v>
      </c>
      <c r="H218" s="339">
        <v>90200000</v>
      </c>
      <c r="I218" s="339">
        <v>90200000</v>
      </c>
      <c r="J218" s="340" t="s">
        <v>68</v>
      </c>
      <c r="K218" s="336" t="s">
        <v>69</v>
      </c>
      <c r="L218" s="76">
        <f t="shared" si="20"/>
        <v>0</v>
      </c>
      <c r="M218" s="341" t="s">
        <v>582</v>
      </c>
      <c r="N218" s="342" t="s">
        <v>71</v>
      </c>
      <c r="O218" s="342" t="s">
        <v>72</v>
      </c>
      <c r="P218" s="343" t="s">
        <v>69</v>
      </c>
      <c r="Q218" s="325" t="s">
        <v>583</v>
      </c>
      <c r="R218" s="325" t="str">
        <f t="shared" si="24"/>
        <v>Dirección de Gestión Jurídica</v>
      </c>
      <c r="S218" s="326" t="s">
        <v>1183</v>
      </c>
      <c r="T218" s="344" t="s">
        <v>584</v>
      </c>
      <c r="U218" s="350">
        <v>100208194</v>
      </c>
      <c r="V218" s="345" t="s">
        <v>585</v>
      </c>
      <c r="W218" s="345" t="s">
        <v>161</v>
      </c>
      <c r="X218" s="346" t="s">
        <v>586</v>
      </c>
      <c r="Y218" s="342" t="s">
        <v>587</v>
      </c>
      <c r="Z218" s="347" t="s">
        <v>77</v>
      </c>
      <c r="AA218" s="336" t="s">
        <v>81</v>
      </c>
      <c r="AB218" s="357">
        <v>45288</v>
      </c>
      <c r="AC218" s="357">
        <v>45303</v>
      </c>
      <c r="AD218" s="357">
        <v>45334</v>
      </c>
      <c r="AE218" s="357">
        <v>45336</v>
      </c>
      <c r="AF218" s="350">
        <f t="shared" si="22"/>
        <v>15</v>
      </c>
      <c r="AG218" s="350">
        <f t="shared" si="22"/>
        <v>31</v>
      </c>
      <c r="AH218" s="350">
        <f t="shared" si="23"/>
        <v>46</v>
      </c>
      <c r="AI218" s="350" t="s">
        <v>69</v>
      </c>
      <c r="AJ218" s="351" t="s">
        <v>69</v>
      </c>
      <c r="AK218" s="350" t="str">
        <f>VLOOKUP(Q218,[5]BD!H$6:K$170,4,0)</f>
        <v>13-10-00-000</v>
      </c>
    </row>
    <row r="219" spans="1:37" s="334" customFormat="1" ht="15" customHeight="1" x14ac:dyDescent="0.25">
      <c r="A219" s="68">
        <v>199</v>
      </c>
      <c r="B219" s="335">
        <v>81112214</v>
      </c>
      <c r="C219" s="336" t="s">
        <v>588</v>
      </c>
      <c r="D219" s="337" t="s">
        <v>65</v>
      </c>
      <c r="E219" s="338">
        <v>365</v>
      </c>
      <c r="F219" s="336" t="s">
        <v>66</v>
      </c>
      <c r="G219" s="73" t="s">
        <v>67</v>
      </c>
      <c r="H219" s="339">
        <v>87000000</v>
      </c>
      <c r="I219" s="339">
        <v>87000000</v>
      </c>
      <c r="J219" s="340" t="s">
        <v>68</v>
      </c>
      <c r="K219" s="336" t="s">
        <v>69</v>
      </c>
      <c r="L219" s="76">
        <f t="shared" si="20"/>
        <v>0</v>
      </c>
      <c r="M219" s="341" t="s">
        <v>589</v>
      </c>
      <c r="N219" s="342" t="s">
        <v>71</v>
      </c>
      <c r="O219" s="342" t="s">
        <v>72</v>
      </c>
      <c r="P219" s="343" t="s">
        <v>69</v>
      </c>
      <c r="Q219" s="325" t="s">
        <v>590</v>
      </c>
      <c r="R219" s="325" t="str">
        <f t="shared" si="24"/>
        <v>Dirección de Gestión Jurídica</v>
      </c>
      <c r="S219" s="326" t="s">
        <v>1183</v>
      </c>
      <c r="T219" s="344" t="s">
        <v>584</v>
      </c>
      <c r="U219" s="350">
        <v>100208192</v>
      </c>
      <c r="V219" s="345" t="s">
        <v>591</v>
      </c>
      <c r="W219" s="345" t="s">
        <v>113</v>
      </c>
      <c r="X219" s="346" t="s">
        <v>592</v>
      </c>
      <c r="Y219" s="342" t="s">
        <v>593</v>
      </c>
      <c r="Z219" s="347" t="s">
        <v>77</v>
      </c>
      <c r="AA219" s="336" t="s">
        <v>81</v>
      </c>
      <c r="AB219" s="357">
        <v>45293</v>
      </c>
      <c r="AC219" s="357">
        <v>45300</v>
      </c>
      <c r="AD219" s="357">
        <v>45306</v>
      </c>
      <c r="AE219" s="357">
        <v>45321</v>
      </c>
      <c r="AF219" s="350">
        <f t="shared" si="22"/>
        <v>7</v>
      </c>
      <c r="AG219" s="350">
        <f t="shared" si="22"/>
        <v>6</v>
      </c>
      <c r="AH219" s="350">
        <f t="shared" si="23"/>
        <v>13</v>
      </c>
      <c r="AI219" s="350" t="s">
        <v>69</v>
      </c>
      <c r="AJ219" s="351" t="s">
        <v>69</v>
      </c>
      <c r="AK219" s="350" t="str">
        <f>VLOOKUP(Q219,[5]BD!H$6:K$170,4,0)</f>
        <v>13-10-00-000</v>
      </c>
    </row>
    <row r="220" spans="1:37" s="334" customFormat="1" ht="15" customHeight="1" x14ac:dyDescent="0.25">
      <c r="A220" s="68">
        <v>200</v>
      </c>
      <c r="B220" s="335">
        <v>78111802</v>
      </c>
      <c r="C220" s="336" t="s">
        <v>594</v>
      </c>
      <c r="D220" s="337" t="s">
        <v>65</v>
      </c>
      <c r="E220" s="338">
        <v>270</v>
      </c>
      <c r="F220" s="336" t="s">
        <v>152</v>
      </c>
      <c r="G220" s="73" t="s">
        <v>67</v>
      </c>
      <c r="H220" s="339">
        <v>800000000</v>
      </c>
      <c r="I220" s="339">
        <v>800000000</v>
      </c>
      <c r="J220" s="340" t="s">
        <v>68</v>
      </c>
      <c r="K220" s="336" t="s">
        <v>69</v>
      </c>
      <c r="L220" s="76">
        <f t="shared" si="20"/>
        <v>0</v>
      </c>
      <c r="M220" s="341" t="s">
        <v>595</v>
      </c>
      <c r="N220" s="342" t="s">
        <v>100</v>
      </c>
      <c r="O220" s="342" t="s">
        <v>72</v>
      </c>
      <c r="P220" s="343" t="s">
        <v>69</v>
      </c>
      <c r="Q220" s="325" t="s">
        <v>596</v>
      </c>
      <c r="R220" s="325" t="s">
        <v>1166</v>
      </c>
      <c r="S220" s="325" t="s">
        <v>1182</v>
      </c>
      <c r="T220" s="345" t="s">
        <v>597</v>
      </c>
      <c r="U220" s="350">
        <v>187201204</v>
      </c>
      <c r="V220" s="345" t="s">
        <v>598</v>
      </c>
      <c r="W220" s="345" t="s">
        <v>599</v>
      </c>
      <c r="X220" s="346" t="s">
        <v>600</v>
      </c>
      <c r="Y220" s="342">
        <v>3004906307</v>
      </c>
      <c r="Z220" s="347" t="s">
        <v>77</v>
      </c>
      <c r="AA220" s="336" t="s">
        <v>83</v>
      </c>
      <c r="AB220" s="357">
        <v>45293</v>
      </c>
      <c r="AC220" s="357">
        <v>45306</v>
      </c>
      <c r="AD220" s="357">
        <v>45378</v>
      </c>
      <c r="AE220" s="357">
        <v>45381</v>
      </c>
      <c r="AF220" s="350">
        <f t="shared" si="22"/>
        <v>13</v>
      </c>
      <c r="AG220" s="350">
        <f t="shared" si="22"/>
        <v>72</v>
      </c>
      <c r="AH220" s="350">
        <f t="shared" si="23"/>
        <v>85</v>
      </c>
      <c r="AI220" s="350" t="s">
        <v>69</v>
      </c>
      <c r="AJ220" s="351" t="s">
        <v>69</v>
      </c>
      <c r="AK220" s="350" t="str">
        <f>VLOOKUP(Q220,[5]BD!H$6:K$170,4,0)</f>
        <v>13-10-00-087</v>
      </c>
    </row>
    <row r="221" spans="1:37" s="334" customFormat="1" ht="15" customHeight="1" x14ac:dyDescent="0.25">
      <c r="A221" s="68">
        <v>201</v>
      </c>
      <c r="B221" s="335">
        <v>80131500</v>
      </c>
      <c r="C221" s="345" t="s">
        <v>166</v>
      </c>
      <c r="D221" s="337" t="s">
        <v>65</v>
      </c>
      <c r="E221" s="338">
        <v>360</v>
      </c>
      <c r="F221" s="336" t="s">
        <v>66</v>
      </c>
      <c r="G221" s="73" t="s">
        <v>67</v>
      </c>
      <c r="H221" s="339">
        <v>292000000</v>
      </c>
      <c r="I221" s="339">
        <v>292000000</v>
      </c>
      <c r="J221" s="340" t="s">
        <v>68</v>
      </c>
      <c r="K221" s="336" t="s">
        <v>69</v>
      </c>
      <c r="L221" s="76">
        <f t="shared" si="20"/>
        <v>0</v>
      </c>
      <c r="M221" s="341" t="s">
        <v>601</v>
      </c>
      <c r="N221" s="342" t="s">
        <v>169</v>
      </c>
      <c r="O221" s="342" t="s">
        <v>72</v>
      </c>
      <c r="P221" s="343" t="s">
        <v>69</v>
      </c>
      <c r="Q221" s="325" t="s">
        <v>596</v>
      </c>
      <c r="R221" s="325" t="s">
        <v>1166</v>
      </c>
      <c r="S221" s="325" t="s">
        <v>1182</v>
      </c>
      <c r="T221" s="345" t="s">
        <v>597</v>
      </c>
      <c r="U221" s="350">
        <v>187201204</v>
      </c>
      <c r="V221" s="345" t="s">
        <v>598</v>
      </c>
      <c r="W221" s="345" t="s">
        <v>599</v>
      </c>
      <c r="X221" s="346" t="s">
        <v>600</v>
      </c>
      <c r="Y221" s="342">
        <v>3004906307</v>
      </c>
      <c r="Z221" s="347" t="s">
        <v>77</v>
      </c>
      <c r="AA221" s="336" t="s">
        <v>78</v>
      </c>
      <c r="AB221" s="357">
        <v>45293</v>
      </c>
      <c r="AC221" s="357">
        <v>45293</v>
      </c>
      <c r="AD221" s="357">
        <v>45324</v>
      </c>
      <c r="AE221" s="357">
        <v>45324</v>
      </c>
      <c r="AF221" s="350">
        <f t="shared" si="22"/>
        <v>0</v>
      </c>
      <c r="AG221" s="350">
        <f t="shared" si="22"/>
        <v>31</v>
      </c>
      <c r="AH221" s="350">
        <f t="shared" si="23"/>
        <v>31</v>
      </c>
      <c r="AI221" s="350" t="s">
        <v>69</v>
      </c>
      <c r="AJ221" s="351" t="s">
        <v>69</v>
      </c>
      <c r="AK221" s="350" t="str">
        <f>VLOOKUP(Q221,[5]BD!H$6:K$170,4,0)</f>
        <v>13-10-00-087</v>
      </c>
    </row>
    <row r="222" spans="1:37" s="334" customFormat="1" ht="15" customHeight="1" x14ac:dyDescent="0.25">
      <c r="A222" s="68">
        <v>202</v>
      </c>
      <c r="B222" s="335">
        <v>15101500</v>
      </c>
      <c r="C222" s="378" t="s">
        <v>602</v>
      </c>
      <c r="D222" s="337" t="s">
        <v>151</v>
      </c>
      <c r="E222" s="338">
        <v>330</v>
      </c>
      <c r="F222" s="336" t="s">
        <v>164</v>
      </c>
      <c r="G222" s="73" t="s">
        <v>67</v>
      </c>
      <c r="H222" s="339">
        <v>40000000</v>
      </c>
      <c r="I222" s="339">
        <v>40000000</v>
      </c>
      <c r="J222" s="340" t="s">
        <v>68</v>
      </c>
      <c r="K222" s="336" t="s">
        <v>69</v>
      </c>
      <c r="L222" s="76">
        <f t="shared" si="20"/>
        <v>0</v>
      </c>
      <c r="M222" s="341" t="s">
        <v>603</v>
      </c>
      <c r="N222" s="342" t="s">
        <v>313</v>
      </c>
      <c r="O222" s="342" t="s">
        <v>72</v>
      </c>
      <c r="P222" s="343" t="s">
        <v>69</v>
      </c>
      <c r="Q222" s="325" t="s">
        <v>596</v>
      </c>
      <c r="R222" s="325" t="s">
        <v>1166</v>
      </c>
      <c r="S222" s="325" t="s">
        <v>1182</v>
      </c>
      <c r="T222" s="345" t="s">
        <v>597</v>
      </c>
      <c r="U222" s="350">
        <v>187201204</v>
      </c>
      <c r="V222" s="345" t="s">
        <v>598</v>
      </c>
      <c r="W222" s="345" t="s">
        <v>599</v>
      </c>
      <c r="X222" s="346" t="s">
        <v>600</v>
      </c>
      <c r="Y222" s="342">
        <v>3004906307</v>
      </c>
      <c r="Z222" s="347" t="s">
        <v>77</v>
      </c>
      <c r="AA222" s="336" t="s">
        <v>78</v>
      </c>
      <c r="AB222" s="357">
        <v>45313</v>
      </c>
      <c r="AC222" s="357">
        <v>45324</v>
      </c>
      <c r="AD222" s="357">
        <v>45349</v>
      </c>
      <c r="AE222" s="357">
        <v>45349</v>
      </c>
      <c r="AF222" s="350">
        <f t="shared" si="22"/>
        <v>11</v>
      </c>
      <c r="AG222" s="350">
        <f t="shared" si="22"/>
        <v>25</v>
      </c>
      <c r="AH222" s="350">
        <f t="shared" si="23"/>
        <v>36</v>
      </c>
      <c r="AI222" s="350" t="s">
        <v>69</v>
      </c>
      <c r="AJ222" s="351" t="s">
        <v>69</v>
      </c>
      <c r="AK222" s="350" t="str">
        <f>VLOOKUP(Q222,[5]BD!H$6:K$170,4,0)</f>
        <v>13-10-00-087</v>
      </c>
    </row>
    <row r="223" spans="1:37" s="334" customFormat="1" ht="15" customHeight="1" x14ac:dyDescent="0.25">
      <c r="A223" s="68">
        <v>203</v>
      </c>
      <c r="B223" s="335">
        <v>78101802</v>
      </c>
      <c r="C223" s="336" t="s">
        <v>604</v>
      </c>
      <c r="D223" s="337" t="s">
        <v>151</v>
      </c>
      <c r="E223" s="338">
        <v>300</v>
      </c>
      <c r="F223" s="336" t="s">
        <v>164</v>
      </c>
      <c r="G223" s="73" t="s">
        <v>67</v>
      </c>
      <c r="H223" s="339">
        <v>20000000</v>
      </c>
      <c r="I223" s="339">
        <v>20000000</v>
      </c>
      <c r="J223" s="340" t="s">
        <v>68</v>
      </c>
      <c r="K223" s="336" t="s">
        <v>69</v>
      </c>
      <c r="L223" s="76">
        <f t="shared" si="20"/>
        <v>0</v>
      </c>
      <c r="M223" s="341" t="s">
        <v>605</v>
      </c>
      <c r="N223" s="342" t="s">
        <v>100</v>
      </c>
      <c r="O223" s="342" t="s">
        <v>72</v>
      </c>
      <c r="P223" s="343" t="s">
        <v>69</v>
      </c>
      <c r="Q223" s="325" t="s">
        <v>596</v>
      </c>
      <c r="R223" s="325" t="s">
        <v>1166</v>
      </c>
      <c r="S223" s="325" t="s">
        <v>1182</v>
      </c>
      <c r="T223" s="345" t="s">
        <v>597</v>
      </c>
      <c r="U223" s="350">
        <v>187201204</v>
      </c>
      <c r="V223" s="345" t="s">
        <v>598</v>
      </c>
      <c r="W223" s="345" t="s">
        <v>599</v>
      </c>
      <c r="X223" s="346" t="s">
        <v>600</v>
      </c>
      <c r="Y223" s="342">
        <v>3004906307</v>
      </c>
      <c r="Z223" s="347" t="s">
        <v>77</v>
      </c>
      <c r="AA223" s="336" t="s">
        <v>81</v>
      </c>
      <c r="AB223" s="357">
        <v>45324</v>
      </c>
      <c r="AC223" s="357">
        <v>45331</v>
      </c>
      <c r="AD223" s="357">
        <v>45349</v>
      </c>
      <c r="AE223" s="357">
        <v>45349</v>
      </c>
      <c r="AF223" s="350">
        <f t="shared" si="22"/>
        <v>7</v>
      </c>
      <c r="AG223" s="350">
        <f t="shared" si="22"/>
        <v>18</v>
      </c>
      <c r="AH223" s="350">
        <f t="shared" si="23"/>
        <v>25</v>
      </c>
      <c r="AI223" s="350" t="s">
        <v>69</v>
      </c>
      <c r="AJ223" s="351" t="s">
        <v>69</v>
      </c>
      <c r="AK223" s="350" t="str">
        <f>VLOOKUP(Q223,[5]BD!H$6:K$170,4,0)</f>
        <v>13-10-00-087</v>
      </c>
    </row>
    <row r="224" spans="1:37" s="334" customFormat="1" ht="15" customHeight="1" x14ac:dyDescent="0.25">
      <c r="A224" s="68">
        <v>204</v>
      </c>
      <c r="B224" s="335">
        <v>72102100</v>
      </c>
      <c r="C224" s="336" t="s">
        <v>606</v>
      </c>
      <c r="D224" s="337" t="s">
        <v>156</v>
      </c>
      <c r="E224" s="338">
        <v>270</v>
      </c>
      <c r="F224" s="336" t="s">
        <v>164</v>
      </c>
      <c r="G224" s="73" t="s">
        <v>67</v>
      </c>
      <c r="H224" s="339">
        <v>27000000</v>
      </c>
      <c r="I224" s="339">
        <v>27000000</v>
      </c>
      <c r="J224" s="340" t="s">
        <v>68</v>
      </c>
      <c r="K224" s="336" t="s">
        <v>69</v>
      </c>
      <c r="L224" s="76">
        <f t="shared" si="20"/>
        <v>0</v>
      </c>
      <c r="M224" s="341" t="s">
        <v>607</v>
      </c>
      <c r="N224" s="342" t="s">
        <v>100</v>
      </c>
      <c r="O224" s="342" t="s">
        <v>72</v>
      </c>
      <c r="P224" s="343" t="s">
        <v>69</v>
      </c>
      <c r="Q224" s="325" t="s">
        <v>596</v>
      </c>
      <c r="R224" s="325" t="s">
        <v>1166</v>
      </c>
      <c r="S224" s="325" t="s">
        <v>1182</v>
      </c>
      <c r="T224" s="345" t="s">
        <v>597</v>
      </c>
      <c r="U224" s="350">
        <v>187201204</v>
      </c>
      <c r="V224" s="345" t="s">
        <v>598</v>
      </c>
      <c r="W224" s="345" t="s">
        <v>599</v>
      </c>
      <c r="X224" s="346" t="s">
        <v>600</v>
      </c>
      <c r="Y224" s="342">
        <v>3004906307</v>
      </c>
      <c r="Z224" s="347" t="s">
        <v>77</v>
      </c>
      <c r="AA224" s="336" t="s">
        <v>81</v>
      </c>
      <c r="AB224" s="357">
        <v>45355</v>
      </c>
      <c r="AC224" s="357">
        <v>45362</v>
      </c>
      <c r="AD224" s="357">
        <v>45378</v>
      </c>
      <c r="AE224" s="357">
        <v>45381</v>
      </c>
      <c r="AF224" s="350">
        <f t="shared" si="22"/>
        <v>7</v>
      </c>
      <c r="AG224" s="350">
        <f t="shared" si="22"/>
        <v>16</v>
      </c>
      <c r="AH224" s="350">
        <f t="shared" si="23"/>
        <v>23</v>
      </c>
      <c r="AI224" s="350" t="s">
        <v>69</v>
      </c>
      <c r="AJ224" s="351" t="s">
        <v>69</v>
      </c>
      <c r="AK224" s="350" t="str">
        <f>VLOOKUP(Q224,[5]BD!H$6:K$170,4,0)</f>
        <v>13-10-00-087</v>
      </c>
    </row>
    <row r="225" spans="1:37" s="334" customFormat="1" ht="15" customHeight="1" x14ac:dyDescent="0.25">
      <c r="A225" s="68">
        <v>205</v>
      </c>
      <c r="B225" s="335">
        <v>78181507</v>
      </c>
      <c r="C225" s="336" t="s">
        <v>608</v>
      </c>
      <c r="D225" s="337" t="s">
        <v>156</v>
      </c>
      <c r="E225" s="338">
        <v>270</v>
      </c>
      <c r="F225" s="336" t="s">
        <v>164</v>
      </c>
      <c r="G225" s="73" t="s">
        <v>67</v>
      </c>
      <c r="H225" s="339">
        <v>50000000</v>
      </c>
      <c r="I225" s="339">
        <v>50000000</v>
      </c>
      <c r="J225" s="340" t="s">
        <v>68</v>
      </c>
      <c r="K225" s="336" t="s">
        <v>69</v>
      </c>
      <c r="L225" s="76">
        <f t="shared" si="20"/>
        <v>0</v>
      </c>
      <c r="M225" s="341" t="s">
        <v>609</v>
      </c>
      <c r="N225" s="342" t="s">
        <v>100</v>
      </c>
      <c r="O225" s="342" t="s">
        <v>72</v>
      </c>
      <c r="P225" s="343" t="s">
        <v>69</v>
      </c>
      <c r="Q225" s="325" t="s">
        <v>596</v>
      </c>
      <c r="R225" s="325" t="s">
        <v>1166</v>
      </c>
      <c r="S225" s="325" t="s">
        <v>1182</v>
      </c>
      <c r="T225" s="345" t="s">
        <v>597</v>
      </c>
      <c r="U225" s="350">
        <v>187201204</v>
      </c>
      <c r="V225" s="345" t="s">
        <v>598</v>
      </c>
      <c r="W225" s="345" t="s">
        <v>599</v>
      </c>
      <c r="X225" s="346" t="s">
        <v>600</v>
      </c>
      <c r="Y225" s="342">
        <v>3004906307</v>
      </c>
      <c r="Z225" s="347" t="s">
        <v>77</v>
      </c>
      <c r="AA225" s="336" t="s">
        <v>81</v>
      </c>
      <c r="AB225" s="357">
        <v>45355</v>
      </c>
      <c r="AC225" s="357">
        <v>45362</v>
      </c>
      <c r="AD225" s="357">
        <v>45378</v>
      </c>
      <c r="AE225" s="357">
        <v>45381</v>
      </c>
      <c r="AF225" s="350">
        <f t="shared" si="22"/>
        <v>7</v>
      </c>
      <c r="AG225" s="350">
        <f t="shared" si="22"/>
        <v>16</v>
      </c>
      <c r="AH225" s="350">
        <f t="shared" si="23"/>
        <v>23</v>
      </c>
      <c r="AI225" s="350" t="s">
        <v>69</v>
      </c>
      <c r="AJ225" s="351" t="s">
        <v>69</v>
      </c>
      <c r="AK225" s="350" t="str">
        <f>VLOOKUP(Q225,[5]BD!H$6:K$170,4,0)</f>
        <v>13-10-00-087</v>
      </c>
    </row>
    <row r="226" spans="1:37" s="334" customFormat="1" ht="15" customHeight="1" x14ac:dyDescent="0.25">
      <c r="A226" s="68">
        <v>206</v>
      </c>
      <c r="B226" s="335">
        <v>39121700</v>
      </c>
      <c r="C226" s="336" t="s">
        <v>558</v>
      </c>
      <c r="D226" s="337" t="s">
        <v>151</v>
      </c>
      <c r="E226" s="338">
        <v>270</v>
      </c>
      <c r="F226" s="336" t="s">
        <v>164</v>
      </c>
      <c r="G226" s="73" t="s">
        <v>67</v>
      </c>
      <c r="H226" s="339">
        <v>70000000</v>
      </c>
      <c r="I226" s="339">
        <v>70000000</v>
      </c>
      <c r="J226" s="340" t="s">
        <v>68</v>
      </c>
      <c r="K226" s="336" t="s">
        <v>69</v>
      </c>
      <c r="L226" s="76">
        <f t="shared" si="20"/>
        <v>0</v>
      </c>
      <c r="M226" s="341" t="s">
        <v>610</v>
      </c>
      <c r="N226" s="342" t="s">
        <v>313</v>
      </c>
      <c r="O226" s="342" t="s">
        <v>72</v>
      </c>
      <c r="P226" s="343" t="s">
        <v>69</v>
      </c>
      <c r="Q226" s="325" t="s">
        <v>596</v>
      </c>
      <c r="R226" s="325" t="s">
        <v>1166</v>
      </c>
      <c r="S226" s="325" t="s">
        <v>1182</v>
      </c>
      <c r="T226" s="345" t="s">
        <v>597</v>
      </c>
      <c r="U226" s="350">
        <v>187201204</v>
      </c>
      <c r="V226" s="345" t="s">
        <v>598</v>
      </c>
      <c r="W226" s="345" t="s">
        <v>599</v>
      </c>
      <c r="X226" s="346" t="s">
        <v>600</v>
      </c>
      <c r="Y226" s="342">
        <v>3004906307</v>
      </c>
      <c r="Z226" s="347" t="s">
        <v>77</v>
      </c>
      <c r="AA226" s="336" t="s">
        <v>81</v>
      </c>
      <c r="AB226" s="357">
        <v>45324</v>
      </c>
      <c r="AC226" s="357">
        <v>45331</v>
      </c>
      <c r="AD226" s="357">
        <v>45349</v>
      </c>
      <c r="AE226" s="357">
        <v>45349</v>
      </c>
      <c r="AF226" s="350">
        <f t="shared" si="22"/>
        <v>7</v>
      </c>
      <c r="AG226" s="350">
        <f t="shared" si="22"/>
        <v>18</v>
      </c>
      <c r="AH226" s="350">
        <f t="shared" si="23"/>
        <v>25</v>
      </c>
      <c r="AI226" s="350" t="s">
        <v>69</v>
      </c>
      <c r="AJ226" s="351" t="s">
        <v>69</v>
      </c>
      <c r="AK226" s="350" t="str">
        <f>VLOOKUP(Q226,[5]BD!H$6:K$170,4,0)</f>
        <v>13-10-00-087</v>
      </c>
    </row>
    <row r="227" spans="1:37" s="334" customFormat="1" ht="15" customHeight="1" x14ac:dyDescent="0.25">
      <c r="A227" s="68">
        <v>207</v>
      </c>
      <c r="B227" s="335">
        <v>72153501</v>
      </c>
      <c r="C227" s="336" t="s">
        <v>611</v>
      </c>
      <c r="D227" s="337" t="s">
        <v>241</v>
      </c>
      <c r="E227" s="338">
        <v>210</v>
      </c>
      <c r="F227" s="336" t="s">
        <v>164</v>
      </c>
      <c r="G227" s="73" t="s">
        <v>67</v>
      </c>
      <c r="H227" s="339">
        <v>116000000</v>
      </c>
      <c r="I227" s="339">
        <v>116000000</v>
      </c>
      <c r="J227" s="340" t="s">
        <v>68</v>
      </c>
      <c r="K227" s="336" t="s">
        <v>69</v>
      </c>
      <c r="L227" s="76">
        <f t="shared" si="20"/>
        <v>0</v>
      </c>
      <c r="M227" s="341" t="s">
        <v>612</v>
      </c>
      <c r="N227" s="342" t="s">
        <v>100</v>
      </c>
      <c r="O227" s="342" t="s">
        <v>72</v>
      </c>
      <c r="P227" s="343" t="s">
        <v>69</v>
      </c>
      <c r="Q227" s="325" t="s">
        <v>596</v>
      </c>
      <c r="R227" s="325" t="s">
        <v>1166</v>
      </c>
      <c r="S227" s="325" t="s">
        <v>1182</v>
      </c>
      <c r="T227" s="345" t="s">
        <v>597</v>
      </c>
      <c r="U227" s="350">
        <v>187201204</v>
      </c>
      <c r="V227" s="345" t="s">
        <v>598</v>
      </c>
      <c r="W227" s="345" t="s">
        <v>599</v>
      </c>
      <c r="X227" s="346" t="s">
        <v>600</v>
      </c>
      <c r="Y227" s="342">
        <v>3004906307</v>
      </c>
      <c r="Z227" s="347" t="s">
        <v>77</v>
      </c>
      <c r="AA227" s="336" t="s">
        <v>81</v>
      </c>
      <c r="AB227" s="357">
        <v>45414</v>
      </c>
      <c r="AC227" s="357">
        <v>45422</v>
      </c>
      <c r="AD227" s="357">
        <v>45442</v>
      </c>
      <c r="AE227" s="357">
        <v>45442</v>
      </c>
      <c r="AF227" s="350">
        <f t="shared" si="22"/>
        <v>8</v>
      </c>
      <c r="AG227" s="350">
        <f t="shared" si="22"/>
        <v>20</v>
      </c>
      <c r="AH227" s="350">
        <f t="shared" si="23"/>
        <v>28</v>
      </c>
      <c r="AI227" s="350" t="s">
        <v>69</v>
      </c>
      <c r="AJ227" s="351" t="s">
        <v>69</v>
      </c>
      <c r="AK227" s="350" t="str">
        <f>VLOOKUP(Q227,[5]BD!H$6:K$170,4,0)</f>
        <v>13-10-00-087</v>
      </c>
    </row>
    <row r="228" spans="1:37" s="334" customFormat="1" ht="15" customHeight="1" x14ac:dyDescent="0.25">
      <c r="A228" s="68">
        <v>208</v>
      </c>
      <c r="B228" s="335">
        <v>76111501</v>
      </c>
      <c r="C228" s="336" t="s">
        <v>574</v>
      </c>
      <c r="D228" s="337" t="s">
        <v>241</v>
      </c>
      <c r="E228" s="338">
        <v>210</v>
      </c>
      <c r="F228" s="336" t="s">
        <v>164</v>
      </c>
      <c r="G228" s="73" t="s">
        <v>67</v>
      </c>
      <c r="H228" s="339">
        <v>22000000</v>
      </c>
      <c r="I228" s="339">
        <v>22000000</v>
      </c>
      <c r="J228" s="340" t="s">
        <v>68</v>
      </c>
      <c r="K228" s="336" t="s">
        <v>69</v>
      </c>
      <c r="L228" s="76">
        <f t="shared" si="20"/>
        <v>0</v>
      </c>
      <c r="M228" s="341" t="s">
        <v>613</v>
      </c>
      <c r="N228" s="342" t="s">
        <v>100</v>
      </c>
      <c r="O228" s="342" t="s">
        <v>72</v>
      </c>
      <c r="P228" s="343" t="s">
        <v>69</v>
      </c>
      <c r="Q228" s="325" t="s">
        <v>596</v>
      </c>
      <c r="R228" s="325" t="s">
        <v>1166</v>
      </c>
      <c r="S228" s="325" t="s">
        <v>1182</v>
      </c>
      <c r="T228" s="345" t="s">
        <v>597</v>
      </c>
      <c r="U228" s="350">
        <v>187201204</v>
      </c>
      <c r="V228" s="345" t="s">
        <v>598</v>
      </c>
      <c r="W228" s="345" t="s">
        <v>599</v>
      </c>
      <c r="X228" s="346" t="s">
        <v>600</v>
      </c>
      <c r="Y228" s="342">
        <v>3004906307</v>
      </c>
      <c r="Z228" s="347" t="s">
        <v>77</v>
      </c>
      <c r="AA228" s="336" t="s">
        <v>81</v>
      </c>
      <c r="AB228" s="357">
        <v>45414</v>
      </c>
      <c r="AC228" s="357">
        <v>45422</v>
      </c>
      <c r="AD228" s="357">
        <v>45442</v>
      </c>
      <c r="AE228" s="357">
        <v>45442</v>
      </c>
      <c r="AF228" s="350">
        <f t="shared" si="22"/>
        <v>8</v>
      </c>
      <c r="AG228" s="350">
        <f t="shared" si="22"/>
        <v>20</v>
      </c>
      <c r="AH228" s="350">
        <f t="shared" si="23"/>
        <v>28</v>
      </c>
      <c r="AI228" s="350" t="s">
        <v>69</v>
      </c>
      <c r="AJ228" s="351" t="s">
        <v>69</v>
      </c>
      <c r="AK228" s="350" t="str">
        <f>VLOOKUP(Q228,[5]BD!H$6:K$170,4,0)</f>
        <v>13-10-00-087</v>
      </c>
    </row>
    <row r="229" spans="1:37" s="334" customFormat="1" ht="15" customHeight="1" x14ac:dyDescent="0.25">
      <c r="A229" s="68">
        <v>209</v>
      </c>
      <c r="B229" s="335">
        <v>81101706</v>
      </c>
      <c r="C229" s="336" t="s">
        <v>320</v>
      </c>
      <c r="D229" s="337" t="s">
        <v>321</v>
      </c>
      <c r="E229" s="338">
        <v>180</v>
      </c>
      <c r="F229" s="336" t="s">
        <v>164</v>
      </c>
      <c r="G229" s="73" t="s">
        <v>67</v>
      </c>
      <c r="H229" s="339">
        <v>17500000</v>
      </c>
      <c r="I229" s="339">
        <v>17500000</v>
      </c>
      <c r="J229" s="340" t="s">
        <v>68</v>
      </c>
      <c r="K229" s="336" t="s">
        <v>69</v>
      </c>
      <c r="L229" s="76">
        <f t="shared" si="20"/>
        <v>0</v>
      </c>
      <c r="M229" s="341" t="s">
        <v>614</v>
      </c>
      <c r="N229" s="342" t="s">
        <v>100</v>
      </c>
      <c r="O229" s="342" t="s">
        <v>72</v>
      </c>
      <c r="P229" s="343" t="s">
        <v>69</v>
      </c>
      <c r="Q229" s="325" t="s">
        <v>596</v>
      </c>
      <c r="R229" s="325" t="s">
        <v>1166</v>
      </c>
      <c r="S229" s="325" t="s">
        <v>1182</v>
      </c>
      <c r="T229" s="345" t="s">
        <v>597</v>
      </c>
      <c r="U229" s="350">
        <v>187201204</v>
      </c>
      <c r="V229" s="345" t="s">
        <v>598</v>
      </c>
      <c r="W229" s="345" t="s">
        <v>599</v>
      </c>
      <c r="X229" s="346" t="s">
        <v>600</v>
      </c>
      <c r="Y229" s="342">
        <v>3004906307</v>
      </c>
      <c r="Z229" s="347" t="s">
        <v>77</v>
      </c>
      <c r="AA229" s="336" t="s">
        <v>81</v>
      </c>
      <c r="AB229" s="357">
        <v>45446</v>
      </c>
      <c r="AC229" s="357">
        <v>45453</v>
      </c>
      <c r="AD229" s="357">
        <v>45471</v>
      </c>
      <c r="AE229" s="357">
        <v>45471</v>
      </c>
      <c r="AF229" s="350">
        <f t="shared" si="22"/>
        <v>7</v>
      </c>
      <c r="AG229" s="350">
        <f t="shared" si="22"/>
        <v>18</v>
      </c>
      <c r="AH229" s="350">
        <f t="shared" si="23"/>
        <v>25</v>
      </c>
      <c r="AI229" s="350" t="s">
        <v>69</v>
      </c>
      <c r="AJ229" s="351" t="s">
        <v>69</v>
      </c>
      <c r="AK229" s="350" t="str">
        <f>VLOOKUP(Q229,[5]BD!H$6:K$170,4,0)</f>
        <v>13-10-00-087</v>
      </c>
    </row>
    <row r="230" spans="1:37" s="334" customFormat="1" ht="15" customHeight="1" x14ac:dyDescent="0.25">
      <c r="A230" s="68">
        <v>210</v>
      </c>
      <c r="B230" s="335">
        <v>41115807</v>
      </c>
      <c r="C230" s="336" t="s">
        <v>615</v>
      </c>
      <c r="D230" s="337" t="s">
        <v>321</v>
      </c>
      <c r="E230" s="338">
        <v>180</v>
      </c>
      <c r="F230" s="336" t="s">
        <v>164</v>
      </c>
      <c r="G230" s="73" t="s">
        <v>67</v>
      </c>
      <c r="H230" s="339">
        <v>12000000</v>
      </c>
      <c r="I230" s="339">
        <v>12000000</v>
      </c>
      <c r="J230" s="340" t="s">
        <v>68</v>
      </c>
      <c r="K230" s="336" t="s">
        <v>69</v>
      </c>
      <c r="L230" s="76">
        <f t="shared" si="20"/>
        <v>0</v>
      </c>
      <c r="M230" s="341" t="s">
        <v>616</v>
      </c>
      <c r="N230" s="342" t="s">
        <v>154</v>
      </c>
      <c r="O230" s="342" t="s">
        <v>72</v>
      </c>
      <c r="P230" s="343" t="s">
        <v>69</v>
      </c>
      <c r="Q230" s="325" t="s">
        <v>596</v>
      </c>
      <c r="R230" s="325" t="s">
        <v>1166</v>
      </c>
      <c r="S230" s="325" t="s">
        <v>1182</v>
      </c>
      <c r="T230" s="345" t="s">
        <v>597</v>
      </c>
      <c r="U230" s="350">
        <v>187201204</v>
      </c>
      <c r="V230" s="345" t="s">
        <v>598</v>
      </c>
      <c r="W230" s="345" t="s">
        <v>599</v>
      </c>
      <c r="X230" s="346" t="s">
        <v>600</v>
      </c>
      <c r="Y230" s="342">
        <v>3004906307</v>
      </c>
      <c r="Z230" s="347" t="s">
        <v>77</v>
      </c>
      <c r="AA230" s="336" t="s">
        <v>81</v>
      </c>
      <c r="AB230" s="357">
        <v>45446</v>
      </c>
      <c r="AC230" s="357">
        <v>45453</v>
      </c>
      <c r="AD230" s="357">
        <v>45471</v>
      </c>
      <c r="AE230" s="357">
        <v>45471</v>
      </c>
      <c r="AF230" s="350">
        <f t="shared" si="22"/>
        <v>7</v>
      </c>
      <c r="AG230" s="350">
        <f t="shared" si="22"/>
        <v>18</v>
      </c>
      <c r="AH230" s="350">
        <f t="shared" si="23"/>
        <v>25</v>
      </c>
      <c r="AI230" s="350" t="s">
        <v>69</v>
      </c>
      <c r="AJ230" s="351" t="s">
        <v>69</v>
      </c>
      <c r="AK230" s="350" t="str">
        <f>VLOOKUP(Q230,[5]BD!H$6:K$170,4,0)</f>
        <v>13-10-00-087</v>
      </c>
    </row>
    <row r="231" spans="1:37" s="334" customFormat="1" ht="15" customHeight="1" x14ac:dyDescent="0.25">
      <c r="A231" s="68">
        <v>211</v>
      </c>
      <c r="B231" s="335">
        <v>80131500</v>
      </c>
      <c r="C231" s="345" t="s">
        <v>166</v>
      </c>
      <c r="D231" s="337" t="s">
        <v>65</v>
      </c>
      <c r="E231" s="338">
        <v>360</v>
      </c>
      <c r="F231" s="336" t="s">
        <v>66</v>
      </c>
      <c r="G231" s="73" t="s">
        <v>67</v>
      </c>
      <c r="H231" s="339">
        <v>81000000</v>
      </c>
      <c r="I231" s="339">
        <v>81000000</v>
      </c>
      <c r="J231" s="340" t="s">
        <v>68</v>
      </c>
      <c r="K231" s="336" t="s">
        <v>69</v>
      </c>
      <c r="L231" s="76">
        <f t="shared" si="20"/>
        <v>0</v>
      </c>
      <c r="M231" s="341" t="s">
        <v>617</v>
      </c>
      <c r="N231" s="342" t="s">
        <v>169</v>
      </c>
      <c r="O231" s="342" t="s">
        <v>72</v>
      </c>
      <c r="P231" s="343" t="s">
        <v>69</v>
      </c>
      <c r="Q231" s="325" t="s">
        <v>618</v>
      </c>
      <c r="R231" s="325" t="s">
        <v>1166</v>
      </c>
      <c r="S231" s="325" t="s">
        <v>1182</v>
      </c>
      <c r="T231" s="345" t="s">
        <v>619</v>
      </c>
      <c r="U231" s="350">
        <v>191201202</v>
      </c>
      <c r="V231" s="345" t="s">
        <v>620</v>
      </c>
      <c r="W231" s="345" t="s">
        <v>521</v>
      </c>
      <c r="X231" s="346" t="s">
        <v>621</v>
      </c>
      <c r="Y231" s="342">
        <v>6017428408</v>
      </c>
      <c r="Z231" s="347" t="s">
        <v>77</v>
      </c>
      <c r="AA231" s="336" t="s">
        <v>78</v>
      </c>
      <c r="AB231" s="357">
        <v>45288</v>
      </c>
      <c r="AC231" s="357">
        <v>45293</v>
      </c>
      <c r="AD231" s="357">
        <v>45293</v>
      </c>
      <c r="AE231" s="357">
        <v>45293</v>
      </c>
      <c r="AF231" s="350">
        <f t="shared" si="22"/>
        <v>5</v>
      </c>
      <c r="AG231" s="350">
        <f t="shared" si="22"/>
        <v>0</v>
      </c>
      <c r="AH231" s="350">
        <f t="shared" si="23"/>
        <v>5</v>
      </c>
      <c r="AI231" s="350" t="s">
        <v>69</v>
      </c>
      <c r="AJ231" s="351" t="s">
        <v>69</v>
      </c>
      <c r="AK231" s="350" t="str">
        <f>VLOOKUP(Q231,[5]BD!H$6:K$170,4,0)</f>
        <v>13-10-00-033</v>
      </c>
    </row>
    <row r="232" spans="1:37" s="334" customFormat="1" ht="15" customHeight="1" x14ac:dyDescent="0.25">
      <c r="A232" s="68">
        <v>212</v>
      </c>
      <c r="B232" s="335">
        <v>15101500</v>
      </c>
      <c r="C232" s="336" t="s">
        <v>602</v>
      </c>
      <c r="D232" s="337" t="s">
        <v>65</v>
      </c>
      <c r="E232" s="338">
        <v>345</v>
      </c>
      <c r="F232" s="336" t="s">
        <v>220</v>
      </c>
      <c r="G232" s="73" t="s">
        <v>67</v>
      </c>
      <c r="H232" s="339">
        <v>45000000</v>
      </c>
      <c r="I232" s="339">
        <v>45000000</v>
      </c>
      <c r="J232" s="340" t="s">
        <v>68</v>
      </c>
      <c r="K232" s="336" t="s">
        <v>69</v>
      </c>
      <c r="L232" s="76">
        <f t="shared" si="20"/>
        <v>0</v>
      </c>
      <c r="M232" s="341" t="s">
        <v>622</v>
      </c>
      <c r="N232" s="342" t="s">
        <v>313</v>
      </c>
      <c r="O232" s="342" t="s">
        <v>72</v>
      </c>
      <c r="P232" s="343" t="s">
        <v>69</v>
      </c>
      <c r="Q232" s="325" t="s">
        <v>618</v>
      </c>
      <c r="R232" s="325" t="s">
        <v>1166</v>
      </c>
      <c r="S232" s="325" t="s">
        <v>1182</v>
      </c>
      <c r="T232" s="345" t="s">
        <v>619</v>
      </c>
      <c r="U232" s="350">
        <v>191201202</v>
      </c>
      <c r="V232" s="345" t="s">
        <v>620</v>
      </c>
      <c r="W232" s="345" t="s">
        <v>521</v>
      </c>
      <c r="X232" s="346" t="s">
        <v>621</v>
      </c>
      <c r="Y232" s="342">
        <v>6017428408</v>
      </c>
      <c r="Z232" s="347" t="s">
        <v>77</v>
      </c>
      <c r="AA232" s="336" t="s">
        <v>81</v>
      </c>
      <c r="AB232" s="357">
        <v>45271</v>
      </c>
      <c r="AC232" s="357">
        <v>45301</v>
      </c>
      <c r="AD232" s="357">
        <v>45324</v>
      </c>
      <c r="AE232" s="357">
        <v>45324</v>
      </c>
      <c r="AF232" s="350">
        <f t="shared" si="22"/>
        <v>30</v>
      </c>
      <c r="AG232" s="350">
        <f t="shared" si="22"/>
        <v>23</v>
      </c>
      <c r="AH232" s="350">
        <f t="shared" si="23"/>
        <v>53</v>
      </c>
      <c r="AI232" s="350" t="s">
        <v>69</v>
      </c>
      <c r="AJ232" s="351" t="s">
        <v>69</v>
      </c>
      <c r="AK232" s="350" t="str">
        <f>VLOOKUP(Q232,[5]BD!H$6:K$170,4,0)</f>
        <v>13-10-00-033</v>
      </c>
    </row>
    <row r="233" spans="1:37" s="334" customFormat="1" ht="15" customHeight="1" x14ac:dyDescent="0.25">
      <c r="A233" s="68">
        <v>213</v>
      </c>
      <c r="B233" s="335">
        <v>78181500</v>
      </c>
      <c r="C233" s="336" t="s">
        <v>623</v>
      </c>
      <c r="D233" s="337" t="s">
        <v>151</v>
      </c>
      <c r="E233" s="338">
        <v>330</v>
      </c>
      <c r="F233" s="336" t="s">
        <v>164</v>
      </c>
      <c r="G233" s="73" t="s">
        <v>67</v>
      </c>
      <c r="H233" s="339">
        <v>61161241</v>
      </c>
      <c r="I233" s="339">
        <v>61161241</v>
      </c>
      <c r="J233" s="340" t="s">
        <v>68</v>
      </c>
      <c r="K233" s="336" t="s">
        <v>69</v>
      </c>
      <c r="L233" s="76">
        <f t="shared" si="20"/>
        <v>0</v>
      </c>
      <c r="M233" s="341" t="s">
        <v>624</v>
      </c>
      <c r="N233" s="342" t="s">
        <v>100</v>
      </c>
      <c r="O233" s="342" t="s">
        <v>72</v>
      </c>
      <c r="P233" s="343" t="s">
        <v>69</v>
      </c>
      <c r="Q233" s="325" t="s">
        <v>618</v>
      </c>
      <c r="R233" s="325" t="s">
        <v>1166</v>
      </c>
      <c r="S233" s="325" t="s">
        <v>1182</v>
      </c>
      <c r="T233" s="345" t="s">
        <v>619</v>
      </c>
      <c r="U233" s="350">
        <v>191201202</v>
      </c>
      <c r="V233" s="345" t="s">
        <v>620</v>
      </c>
      <c r="W233" s="345" t="s">
        <v>521</v>
      </c>
      <c r="X233" s="346" t="s">
        <v>621</v>
      </c>
      <c r="Y233" s="342">
        <v>6017428408</v>
      </c>
      <c r="Z233" s="347" t="s">
        <v>77</v>
      </c>
      <c r="AA233" s="336" t="s">
        <v>81</v>
      </c>
      <c r="AB233" s="357">
        <v>45310</v>
      </c>
      <c r="AC233" s="357">
        <v>45337</v>
      </c>
      <c r="AD233" s="357">
        <v>45366</v>
      </c>
      <c r="AE233" s="357">
        <v>45366</v>
      </c>
      <c r="AF233" s="350">
        <f t="shared" si="22"/>
        <v>27</v>
      </c>
      <c r="AG233" s="350">
        <f t="shared" si="22"/>
        <v>29</v>
      </c>
      <c r="AH233" s="350">
        <f t="shared" si="23"/>
        <v>56</v>
      </c>
      <c r="AI233" s="350" t="s">
        <v>69</v>
      </c>
      <c r="AJ233" s="351" t="s">
        <v>69</v>
      </c>
      <c r="AK233" s="350" t="str">
        <f>VLOOKUP(Q233,[5]BD!H$6:K$170,4,0)</f>
        <v>13-10-00-033</v>
      </c>
    </row>
    <row r="234" spans="1:37" s="334" customFormat="1" ht="15" customHeight="1" x14ac:dyDescent="0.25">
      <c r="A234" s="68">
        <v>214</v>
      </c>
      <c r="B234" s="335">
        <v>72102100</v>
      </c>
      <c r="C234" s="336" t="s">
        <v>606</v>
      </c>
      <c r="D234" s="337" t="s">
        <v>151</v>
      </c>
      <c r="E234" s="338">
        <v>122</v>
      </c>
      <c r="F234" s="336" t="s">
        <v>164</v>
      </c>
      <c r="G234" s="73" t="s">
        <v>67</v>
      </c>
      <c r="H234" s="339">
        <v>7000000</v>
      </c>
      <c r="I234" s="339">
        <v>7000000</v>
      </c>
      <c r="J234" s="340" t="s">
        <v>68</v>
      </c>
      <c r="K234" s="336" t="s">
        <v>69</v>
      </c>
      <c r="L234" s="76">
        <f t="shared" si="20"/>
        <v>0</v>
      </c>
      <c r="M234" s="341" t="s">
        <v>625</v>
      </c>
      <c r="N234" s="342" t="s">
        <v>100</v>
      </c>
      <c r="O234" s="342" t="s">
        <v>72</v>
      </c>
      <c r="P234" s="343" t="s">
        <v>69</v>
      </c>
      <c r="Q234" s="325" t="s">
        <v>618</v>
      </c>
      <c r="R234" s="325" t="s">
        <v>1166</v>
      </c>
      <c r="S234" s="325" t="s">
        <v>1182</v>
      </c>
      <c r="T234" s="345" t="s">
        <v>619</v>
      </c>
      <c r="U234" s="350">
        <v>191201202</v>
      </c>
      <c r="V234" s="345" t="s">
        <v>620</v>
      </c>
      <c r="W234" s="345" t="s">
        <v>521</v>
      </c>
      <c r="X234" s="346" t="s">
        <v>621</v>
      </c>
      <c r="Y234" s="342">
        <v>6017428408</v>
      </c>
      <c r="Z234" s="347" t="s">
        <v>77</v>
      </c>
      <c r="AA234" s="336" t="s">
        <v>197</v>
      </c>
      <c r="AB234" s="357">
        <v>45328</v>
      </c>
      <c r="AC234" s="357">
        <v>45348</v>
      </c>
      <c r="AD234" s="357">
        <v>45377</v>
      </c>
      <c r="AE234" s="357">
        <v>45377</v>
      </c>
      <c r="AF234" s="350">
        <f t="shared" si="22"/>
        <v>20</v>
      </c>
      <c r="AG234" s="350">
        <f t="shared" si="22"/>
        <v>29</v>
      </c>
      <c r="AH234" s="350">
        <f t="shared" si="23"/>
        <v>49</v>
      </c>
      <c r="AI234" s="350" t="s">
        <v>69</v>
      </c>
      <c r="AJ234" s="351" t="s">
        <v>69</v>
      </c>
      <c r="AK234" s="350" t="str">
        <f>VLOOKUP(Q234,[5]BD!H$6:K$170,4,0)</f>
        <v>13-10-00-033</v>
      </c>
    </row>
    <row r="235" spans="1:37" s="334" customFormat="1" ht="15" customHeight="1" x14ac:dyDescent="0.25">
      <c r="A235" s="68">
        <v>215</v>
      </c>
      <c r="B235" s="335">
        <v>92121800</v>
      </c>
      <c r="C235" s="336" t="s">
        <v>626</v>
      </c>
      <c r="D235" s="337" t="s">
        <v>167</v>
      </c>
      <c r="E235" s="338">
        <v>270</v>
      </c>
      <c r="F235" s="336" t="s">
        <v>164</v>
      </c>
      <c r="G235" s="73" t="s">
        <v>67</v>
      </c>
      <c r="H235" s="339">
        <v>50000000</v>
      </c>
      <c r="I235" s="339">
        <v>50000000</v>
      </c>
      <c r="J235" s="340" t="s">
        <v>68</v>
      </c>
      <c r="K235" s="336" t="s">
        <v>69</v>
      </c>
      <c r="L235" s="76">
        <f t="shared" si="20"/>
        <v>0</v>
      </c>
      <c r="M235" s="341" t="s">
        <v>627</v>
      </c>
      <c r="N235" s="342" t="s">
        <v>100</v>
      </c>
      <c r="O235" s="342" t="s">
        <v>72</v>
      </c>
      <c r="P235" s="343" t="s">
        <v>69</v>
      </c>
      <c r="Q235" s="325" t="s">
        <v>618</v>
      </c>
      <c r="R235" s="325" t="s">
        <v>1166</v>
      </c>
      <c r="S235" s="325" t="s">
        <v>1182</v>
      </c>
      <c r="T235" s="345" t="s">
        <v>619</v>
      </c>
      <c r="U235" s="350">
        <v>191201202</v>
      </c>
      <c r="V235" s="345" t="s">
        <v>620</v>
      </c>
      <c r="W235" s="345" t="s">
        <v>521</v>
      </c>
      <c r="X235" s="346" t="s">
        <v>621</v>
      </c>
      <c r="Y235" s="342">
        <v>6017428408</v>
      </c>
      <c r="Z235" s="347" t="s">
        <v>77</v>
      </c>
      <c r="AA235" s="336" t="s">
        <v>78</v>
      </c>
      <c r="AB235" s="357">
        <v>45355</v>
      </c>
      <c r="AC235" s="357">
        <v>45387</v>
      </c>
      <c r="AD235" s="357">
        <v>45415</v>
      </c>
      <c r="AE235" s="357">
        <v>45415</v>
      </c>
      <c r="AF235" s="350">
        <f t="shared" si="22"/>
        <v>32</v>
      </c>
      <c r="AG235" s="350">
        <f t="shared" si="22"/>
        <v>28</v>
      </c>
      <c r="AH235" s="350">
        <f t="shared" si="23"/>
        <v>60</v>
      </c>
      <c r="AI235" s="350" t="s">
        <v>69</v>
      </c>
      <c r="AJ235" s="351" t="s">
        <v>69</v>
      </c>
      <c r="AK235" s="350" t="str">
        <f>VLOOKUP(Q235,[5]BD!H$6:K$170,4,0)</f>
        <v>13-10-00-033</v>
      </c>
    </row>
    <row r="236" spans="1:37" s="334" customFormat="1" ht="15" customHeight="1" x14ac:dyDescent="0.25">
      <c r="A236" s="68">
        <v>216</v>
      </c>
      <c r="B236" s="335">
        <v>24111501</v>
      </c>
      <c r="C236" s="336" t="s">
        <v>628</v>
      </c>
      <c r="D236" s="337" t="s">
        <v>241</v>
      </c>
      <c r="E236" s="338">
        <v>60</v>
      </c>
      <c r="F236" s="336" t="s">
        <v>164</v>
      </c>
      <c r="G236" s="73" t="s">
        <v>67</v>
      </c>
      <c r="H236" s="339">
        <v>30000000</v>
      </c>
      <c r="I236" s="339">
        <v>30000000</v>
      </c>
      <c r="J236" s="340" t="s">
        <v>68</v>
      </c>
      <c r="K236" s="336" t="s">
        <v>69</v>
      </c>
      <c r="L236" s="76">
        <f t="shared" si="20"/>
        <v>0</v>
      </c>
      <c r="M236" s="341" t="s">
        <v>629</v>
      </c>
      <c r="N236" s="342" t="s">
        <v>154</v>
      </c>
      <c r="O236" s="342" t="s">
        <v>72</v>
      </c>
      <c r="P236" s="343" t="s">
        <v>69</v>
      </c>
      <c r="Q236" s="325" t="s">
        <v>618</v>
      </c>
      <c r="R236" s="325" t="s">
        <v>1166</v>
      </c>
      <c r="S236" s="325" t="s">
        <v>1182</v>
      </c>
      <c r="T236" s="345" t="s">
        <v>619</v>
      </c>
      <c r="U236" s="350">
        <v>191201202</v>
      </c>
      <c r="V236" s="345" t="s">
        <v>620</v>
      </c>
      <c r="W236" s="345" t="s">
        <v>521</v>
      </c>
      <c r="X236" s="346" t="s">
        <v>621</v>
      </c>
      <c r="Y236" s="342">
        <v>6017428408</v>
      </c>
      <c r="Z236" s="347" t="s">
        <v>77</v>
      </c>
      <c r="AA236" s="336" t="s">
        <v>197</v>
      </c>
      <c r="AB236" s="357">
        <v>45404</v>
      </c>
      <c r="AC236" s="357">
        <v>45432</v>
      </c>
      <c r="AD236" s="357">
        <v>45463</v>
      </c>
      <c r="AE236" s="357">
        <v>45463</v>
      </c>
      <c r="AF236" s="350">
        <f t="shared" si="22"/>
        <v>28</v>
      </c>
      <c r="AG236" s="350">
        <f t="shared" si="22"/>
        <v>31</v>
      </c>
      <c r="AH236" s="350">
        <f t="shared" si="23"/>
        <v>59</v>
      </c>
      <c r="AI236" s="350" t="s">
        <v>69</v>
      </c>
      <c r="AJ236" s="351" t="s">
        <v>69</v>
      </c>
      <c r="AK236" s="350" t="str">
        <f>VLOOKUP(Q236,[5]BD!H$6:K$170,4,0)</f>
        <v>13-10-00-033</v>
      </c>
    </row>
    <row r="237" spans="1:37" s="334" customFormat="1" ht="15" customHeight="1" x14ac:dyDescent="0.25">
      <c r="A237" s="68">
        <v>217</v>
      </c>
      <c r="B237" s="335" t="s">
        <v>573</v>
      </c>
      <c r="C237" s="336" t="s">
        <v>574</v>
      </c>
      <c r="D237" s="337" t="s">
        <v>235</v>
      </c>
      <c r="E237" s="338">
        <v>122</v>
      </c>
      <c r="F237" s="336" t="s">
        <v>220</v>
      </c>
      <c r="G237" s="73" t="s">
        <v>67</v>
      </c>
      <c r="H237" s="339">
        <v>383914402</v>
      </c>
      <c r="I237" s="339">
        <v>383914402</v>
      </c>
      <c r="J237" s="340" t="s">
        <v>68</v>
      </c>
      <c r="K237" s="336" t="s">
        <v>69</v>
      </c>
      <c r="L237" s="76">
        <f t="shared" si="20"/>
        <v>0</v>
      </c>
      <c r="M237" s="341" t="s">
        <v>630</v>
      </c>
      <c r="N237" s="342" t="s">
        <v>100</v>
      </c>
      <c r="O237" s="342" t="s">
        <v>72</v>
      </c>
      <c r="P237" s="343" t="s">
        <v>69</v>
      </c>
      <c r="Q237" s="325" t="s">
        <v>618</v>
      </c>
      <c r="R237" s="325" t="s">
        <v>1166</v>
      </c>
      <c r="S237" s="325" t="s">
        <v>1182</v>
      </c>
      <c r="T237" s="345" t="s">
        <v>619</v>
      </c>
      <c r="U237" s="350">
        <v>191201202</v>
      </c>
      <c r="V237" s="345" t="s">
        <v>620</v>
      </c>
      <c r="W237" s="345" t="s">
        <v>521</v>
      </c>
      <c r="X237" s="346" t="s">
        <v>621</v>
      </c>
      <c r="Y237" s="342">
        <v>6017428408</v>
      </c>
      <c r="Z237" s="347" t="s">
        <v>77</v>
      </c>
      <c r="AA237" s="336" t="s">
        <v>83</v>
      </c>
      <c r="AB237" s="357">
        <v>45492</v>
      </c>
      <c r="AC237" s="357">
        <v>45524</v>
      </c>
      <c r="AD237" s="357">
        <v>45537</v>
      </c>
      <c r="AE237" s="357">
        <v>45537</v>
      </c>
      <c r="AF237" s="350">
        <f t="shared" si="22"/>
        <v>32</v>
      </c>
      <c r="AG237" s="350">
        <f t="shared" si="22"/>
        <v>13</v>
      </c>
      <c r="AH237" s="350">
        <f t="shared" si="23"/>
        <v>45</v>
      </c>
      <c r="AI237" s="350" t="s">
        <v>69</v>
      </c>
      <c r="AJ237" s="351" t="s">
        <v>69</v>
      </c>
      <c r="AK237" s="350" t="str">
        <f>VLOOKUP(Q237,[5]BD!H$6:K$170,4,0)</f>
        <v>13-10-00-033</v>
      </c>
    </row>
    <row r="238" spans="1:37" s="334" customFormat="1" ht="15" customHeight="1" x14ac:dyDescent="0.25">
      <c r="A238" s="68">
        <v>218</v>
      </c>
      <c r="B238" s="335">
        <v>80131500</v>
      </c>
      <c r="C238" s="345" t="s">
        <v>166</v>
      </c>
      <c r="D238" s="337" t="s">
        <v>65</v>
      </c>
      <c r="E238" s="338">
        <v>334</v>
      </c>
      <c r="F238" s="336" t="s">
        <v>66</v>
      </c>
      <c r="G238" s="73" t="s">
        <v>67</v>
      </c>
      <c r="H238" s="339">
        <v>3139708656</v>
      </c>
      <c r="I238" s="339">
        <v>3139708656</v>
      </c>
      <c r="J238" s="340" t="s">
        <v>68</v>
      </c>
      <c r="K238" s="336" t="s">
        <v>69</v>
      </c>
      <c r="L238" s="76">
        <f t="shared" ref="L238:L308" si="25">+H238-I238</f>
        <v>0</v>
      </c>
      <c r="M238" s="341" t="s">
        <v>631</v>
      </c>
      <c r="N238" s="342" t="s">
        <v>169</v>
      </c>
      <c r="O238" s="342" t="s">
        <v>72</v>
      </c>
      <c r="P238" s="343" t="s">
        <v>69</v>
      </c>
      <c r="Q238" s="325" t="s">
        <v>632</v>
      </c>
      <c r="R238" s="325" t="s">
        <v>1166</v>
      </c>
      <c r="S238" s="325" t="s">
        <v>1182</v>
      </c>
      <c r="T238" s="345" t="s">
        <v>633</v>
      </c>
      <c r="U238" s="350">
        <v>103201202</v>
      </c>
      <c r="V238" s="345" t="s">
        <v>634</v>
      </c>
      <c r="W238" s="345" t="s">
        <v>521</v>
      </c>
      <c r="X238" s="346" t="s">
        <v>635</v>
      </c>
      <c r="Y238" s="342">
        <v>6016079999</v>
      </c>
      <c r="Z238" s="347" t="s">
        <v>77</v>
      </c>
      <c r="AA238" s="336" t="s">
        <v>78</v>
      </c>
      <c r="AB238" s="357">
        <v>45278</v>
      </c>
      <c r="AC238" s="357">
        <v>45293</v>
      </c>
      <c r="AD238" s="357">
        <v>45293</v>
      </c>
      <c r="AE238" s="357">
        <v>45293</v>
      </c>
      <c r="AF238" s="350">
        <f t="shared" si="22"/>
        <v>15</v>
      </c>
      <c r="AG238" s="350">
        <f t="shared" si="22"/>
        <v>0</v>
      </c>
      <c r="AH238" s="350">
        <f t="shared" si="23"/>
        <v>15</v>
      </c>
      <c r="AI238" s="350" t="s">
        <v>69</v>
      </c>
      <c r="AJ238" s="351" t="s">
        <v>69</v>
      </c>
      <c r="AK238" s="350" t="str">
        <f>VLOOKUP(Q238,[5]BD!H$6:K$170,4,0)</f>
        <v>13-10-00-003</v>
      </c>
    </row>
    <row r="239" spans="1:37" s="334" customFormat="1" ht="15" customHeight="1" x14ac:dyDescent="0.25">
      <c r="A239" s="68">
        <v>219</v>
      </c>
      <c r="B239" s="335">
        <v>78111802</v>
      </c>
      <c r="C239" s="336" t="s">
        <v>594</v>
      </c>
      <c r="D239" s="337" t="s">
        <v>65</v>
      </c>
      <c r="E239" s="338">
        <v>342</v>
      </c>
      <c r="F239" s="336" t="s">
        <v>164</v>
      </c>
      <c r="G239" s="73" t="s">
        <v>67</v>
      </c>
      <c r="H239" s="339">
        <v>80575941</v>
      </c>
      <c r="I239" s="339">
        <v>80575941</v>
      </c>
      <c r="J239" s="340" t="s">
        <v>68</v>
      </c>
      <c r="K239" s="336" t="s">
        <v>69</v>
      </c>
      <c r="L239" s="76">
        <f t="shared" si="25"/>
        <v>0</v>
      </c>
      <c r="M239" s="341" t="s">
        <v>636</v>
      </c>
      <c r="N239" s="342" t="s">
        <v>100</v>
      </c>
      <c r="O239" s="342" t="s">
        <v>72</v>
      </c>
      <c r="P239" s="343" t="s">
        <v>69</v>
      </c>
      <c r="Q239" s="325" t="s">
        <v>632</v>
      </c>
      <c r="R239" s="325" t="s">
        <v>1166</v>
      </c>
      <c r="S239" s="325" t="s">
        <v>1182</v>
      </c>
      <c r="T239" s="345" t="s">
        <v>633</v>
      </c>
      <c r="U239" s="350">
        <v>103201202</v>
      </c>
      <c r="V239" s="345" t="s">
        <v>634</v>
      </c>
      <c r="W239" s="345" t="s">
        <v>521</v>
      </c>
      <c r="X239" s="346" t="s">
        <v>635</v>
      </c>
      <c r="Y239" s="342">
        <v>6016079999</v>
      </c>
      <c r="Z239" s="347" t="s">
        <v>77</v>
      </c>
      <c r="AA239" s="336" t="s">
        <v>81</v>
      </c>
      <c r="AB239" s="357">
        <v>45286</v>
      </c>
      <c r="AC239" s="357">
        <v>45303</v>
      </c>
      <c r="AD239" s="357">
        <v>45316</v>
      </c>
      <c r="AE239" s="357">
        <v>45316</v>
      </c>
      <c r="AF239" s="350">
        <f t="shared" si="22"/>
        <v>17</v>
      </c>
      <c r="AG239" s="350">
        <f t="shared" si="22"/>
        <v>13</v>
      </c>
      <c r="AH239" s="350">
        <f t="shared" si="23"/>
        <v>30</v>
      </c>
      <c r="AI239" s="350" t="s">
        <v>69</v>
      </c>
      <c r="AJ239" s="351" t="s">
        <v>69</v>
      </c>
      <c r="AK239" s="350" t="str">
        <f>VLOOKUP(Q239,[5]BD!H$6:K$170,4,0)</f>
        <v>13-10-00-003</v>
      </c>
    </row>
    <row r="240" spans="1:37" s="334" customFormat="1" ht="15" customHeight="1" x14ac:dyDescent="0.25">
      <c r="A240" s="68">
        <v>220</v>
      </c>
      <c r="B240" s="335">
        <v>46171500</v>
      </c>
      <c r="C240" s="336" t="s">
        <v>637</v>
      </c>
      <c r="D240" s="337" t="s">
        <v>241</v>
      </c>
      <c r="E240" s="338">
        <v>30</v>
      </c>
      <c r="F240" s="336" t="s">
        <v>164</v>
      </c>
      <c r="G240" s="73" t="s">
        <v>67</v>
      </c>
      <c r="H240" s="339">
        <v>7000000</v>
      </c>
      <c r="I240" s="339">
        <v>7000000</v>
      </c>
      <c r="J240" s="340" t="s">
        <v>68</v>
      </c>
      <c r="K240" s="336" t="s">
        <v>69</v>
      </c>
      <c r="L240" s="76">
        <f t="shared" si="25"/>
        <v>0</v>
      </c>
      <c r="M240" s="341" t="s">
        <v>638</v>
      </c>
      <c r="N240" s="342" t="s">
        <v>154</v>
      </c>
      <c r="O240" s="342" t="s">
        <v>72</v>
      </c>
      <c r="P240" s="343" t="s">
        <v>69</v>
      </c>
      <c r="Q240" s="325" t="s">
        <v>632</v>
      </c>
      <c r="R240" s="325" t="s">
        <v>1166</v>
      </c>
      <c r="S240" s="325" t="s">
        <v>1182</v>
      </c>
      <c r="T240" s="345" t="s">
        <v>633</v>
      </c>
      <c r="U240" s="350">
        <v>103201202</v>
      </c>
      <c r="V240" s="345" t="s">
        <v>634</v>
      </c>
      <c r="W240" s="345" t="s">
        <v>521</v>
      </c>
      <c r="X240" s="346" t="s">
        <v>635</v>
      </c>
      <c r="Y240" s="342">
        <v>6016079999</v>
      </c>
      <c r="Z240" s="347" t="s">
        <v>77</v>
      </c>
      <c r="AA240" s="336" t="s">
        <v>81</v>
      </c>
      <c r="AB240" s="357">
        <v>45404</v>
      </c>
      <c r="AC240" s="357">
        <v>45422</v>
      </c>
      <c r="AD240" s="357">
        <v>45436</v>
      </c>
      <c r="AE240" s="357">
        <v>45436</v>
      </c>
      <c r="AF240" s="350">
        <f t="shared" si="22"/>
        <v>18</v>
      </c>
      <c r="AG240" s="350">
        <f t="shared" si="22"/>
        <v>14</v>
      </c>
      <c r="AH240" s="350">
        <f t="shared" si="23"/>
        <v>32</v>
      </c>
      <c r="AI240" s="350" t="s">
        <v>69</v>
      </c>
      <c r="AJ240" s="351" t="s">
        <v>69</v>
      </c>
      <c r="AK240" s="350" t="str">
        <f>VLOOKUP(Q240,[5]BD!H$6:K$170,4,0)</f>
        <v>13-10-00-003</v>
      </c>
    </row>
    <row r="241" spans="1:37" s="334" customFormat="1" ht="15" customHeight="1" x14ac:dyDescent="0.25">
      <c r="A241" s="68">
        <v>221</v>
      </c>
      <c r="B241" s="335">
        <v>39121700</v>
      </c>
      <c r="C241" s="336" t="s">
        <v>558</v>
      </c>
      <c r="D241" s="337" t="s">
        <v>65</v>
      </c>
      <c r="E241" s="338">
        <v>311</v>
      </c>
      <c r="F241" s="336" t="s">
        <v>164</v>
      </c>
      <c r="G241" s="73" t="s">
        <v>67</v>
      </c>
      <c r="H241" s="339">
        <v>17200000</v>
      </c>
      <c r="I241" s="339">
        <v>17200000</v>
      </c>
      <c r="J241" s="340" t="s">
        <v>68</v>
      </c>
      <c r="K241" s="336" t="s">
        <v>69</v>
      </c>
      <c r="L241" s="76">
        <f t="shared" si="25"/>
        <v>0</v>
      </c>
      <c r="M241" s="341" t="s">
        <v>639</v>
      </c>
      <c r="N241" s="342" t="s">
        <v>313</v>
      </c>
      <c r="O241" s="342" t="s">
        <v>72</v>
      </c>
      <c r="P241" s="343" t="s">
        <v>69</v>
      </c>
      <c r="Q241" s="325" t="s">
        <v>632</v>
      </c>
      <c r="R241" s="325" t="s">
        <v>1166</v>
      </c>
      <c r="S241" s="325" t="s">
        <v>1182</v>
      </c>
      <c r="T241" s="345" t="s">
        <v>633</v>
      </c>
      <c r="U241" s="350">
        <v>103201202</v>
      </c>
      <c r="V241" s="345" t="s">
        <v>634</v>
      </c>
      <c r="W241" s="345" t="s">
        <v>521</v>
      </c>
      <c r="X241" s="346" t="s">
        <v>635</v>
      </c>
      <c r="Y241" s="342">
        <v>6016079999</v>
      </c>
      <c r="Z241" s="347" t="s">
        <v>77</v>
      </c>
      <c r="AA241" s="336" t="s">
        <v>83</v>
      </c>
      <c r="AB241" s="357">
        <v>45286</v>
      </c>
      <c r="AC241" s="357">
        <v>45310</v>
      </c>
      <c r="AD241" s="357">
        <v>45323</v>
      </c>
      <c r="AE241" s="357">
        <v>45323</v>
      </c>
      <c r="AF241" s="350">
        <f t="shared" si="22"/>
        <v>24</v>
      </c>
      <c r="AG241" s="350">
        <f t="shared" si="22"/>
        <v>13</v>
      </c>
      <c r="AH241" s="350">
        <f t="shared" si="23"/>
        <v>37</v>
      </c>
      <c r="AI241" s="350" t="s">
        <v>69</v>
      </c>
      <c r="AJ241" s="351" t="s">
        <v>69</v>
      </c>
      <c r="AK241" s="350" t="str">
        <f>VLOOKUP(Q241,[5]BD!H$6:K$170,4,0)</f>
        <v>13-10-00-003</v>
      </c>
    </row>
    <row r="242" spans="1:37" s="334" customFormat="1" ht="15" customHeight="1" x14ac:dyDescent="0.25">
      <c r="A242" s="68">
        <v>222</v>
      </c>
      <c r="B242" s="335">
        <v>15101500</v>
      </c>
      <c r="C242" s="336" t="s">
        <v>602</v>
      </c>
      <c r="D242" s="337" t="s">
        <v>156</v>
      </c>
      <c r="E242" s="338">
        <v>31</v>
      </c>
      <c r="F242" s="336" t="s">
        <v>164</v>
      </c>
      <c r="G242" s="73" t="s">
        <v>67</v>
      </c>
      <c r="H242" s="339">
        <v>16000000</v>
      </c>
      <c r="I242" s="339">
        <v>16000000</v>
      </c>
      <c r="J242" s="340" t="s">
        <v>68</v>
      </c>
      <c r="K242" s="336" t="s">
        <v>69</v>
      </c>
      <c r="L242" s="76">
        <f t="shared" si="25"/>
        <v>0</v>
      </c>
      <c r="M242" s="341" t="s">
        <v>640</v>
      </c>
      <c r="N242" s="342" t="s">
        <v>154</v>
      </c>
      <c r="O242" s="342" t="s">
        <v>72</v>
      </c>
      <c r="P242" s="343" t="s">
        <v>69</v>
      </c>
      <c r="Q242" s="325" t="s">
        <v>632</v>
      </c>
      <c r="R242" s="325" t="s">
        <v>1166</v>
      </c>
      <c r="S242" s="325" t="s">
        <v>1182</v>
      </c>
      <c r="T242" s="345" t="s">
        <v>633</v>
      </c>
      <c r="U242" s="350">
        <v>103201202</v>
      </c>
      <c r="V242" s="345" t="s">
        <v>634</v>
      </c>
      <c r="W242" s="345" t="s">
        <v>521</v>
      </c>
      <c r="X242" s="346" t="s">
        <v>635</v>
      </c>
      <c r="Y242" s="342">
        <v>6016079999</v>
      </c>
      <c r="Z242" s="347" t="s">
        <v>77</v>
      </c>
      <c r="AA242" s="336" t="s">
        <v>83</v>
      </c>
      <c r="AB242" s="357">
        <v>45352</v>
      </c>
      <c r="AC242" s="357">
        <v>45369</v>
      </c>
      <c r="AD242" s="357">
        <v>45385</v>
      </c>
      <c r="AE242" s="357">
        <v>45385</v>
      </c>
      <c r="AF242" s="350">
        <f t="shared" si="22"/>
        <v>17</v>
      </c>
      <c r="AG242" s="350">
        <f t="shared" si="22"/>
        <v>16</v>
      </c>
      <c r="AH242" s="350">
        <f t="shared" si="23"/>
        <v>33</v>
      </c>
      <c r="AI242" s="350" t="s">
        <v>69</v>
      </c>
      <c r="AJ242" s="351" t="s">
        <v>69</v>
      </c>
      <c r="AK242" s="350" t="str">
        <f>VLOOKUP(Q242,[5]BD!H$6:K$170,4,0)</f>
        <v>13-10-00-003</v>
      </c>
    </row>
    <row r="243" spans="1:37" s="334" customFormat="1" ht="15" customHeight="1" x14ac:dyDescent="0.25">
      <c r="A243" s="68">
        <v>223</v>
      </c>
      <c r="B243" s="335">
        <v>72102100</v>
      </c>
      <c r="C243" s="336" t="s">
        <v>606</v>
      </c>
      <c r="D243" s="337" t="s">
        <v>151</v>
      </c>
      <c r="E243" s="338">
        <v>276</v>
      </c>
      <c r="F243" s="336" t="s">
        <v>164</v>
      </c>
      <c r="G243" s="73" t="s">
        <v>67</v>
      </c>
      <c r="H243" s="339">
        <v>8000000</v>
      </c>
      <c r="I243" s="339">
        <v>8000000</v>
      </c>
      <c r="J243" s="340" t="s">
        <v>68</v>
      </c>
      <c r="K243" s="336" t="s">
        <v>69</v>
      </c>
      <c r="L243" s="76">
        <f t="shared" si="25"/>
        <v>0</v>
      </c>
      <c r="M243" s="341" t="s">
        <v>641</v>
      </c>
      <c r="N243" s="342" t="s">
        <v>100</v>
      </c>
      <c r="O243" s="342" t="s">
        <v>72</v>
      </c>
      <c r="P243" s="343" t="s">
        <v>69</v>
      </c>
      <c r="Q243" s="325" t="s">
        <v>632</v>
      </c>
      <c r="R243" s="325" t="s">
        <v>1166</v>
      </c>
      <c r="S243" s="325" t="s">
        <v>1182</v>
      </c>
      <c r="T243" s="345" t="s">
        <v>633</v>
      </c>
      <c r="U243" s="350">
        <v>103201202</v>
      </c>
      <c r="V243" s="345" t="s">
        <v>634</v>
      </c>
      <c r="W243" s="345" t="s">
        <v>521</v>
      </c>
      <c r="X243" s="346" t="s">
        <v>635</v>
      </c>
      <c r="Y243" s="342">
        <v>6016079999</v>
      </c>
      <c r="Z243" s="347" t="s">
        <v>77</v>
      </c>
      <c r="AA243" s="336" t="s">
        <v>83</v>
      </c>
      <c r="AB243" s="357">
        <v>45323</v>
      </c>
      <c r="AC243" s="357">
        <v>45345</v>
      </c>
      <c r="AD243" s="357">
        <v>45358</v>
      </c>
      <c r="AE243" s="357">
        <v>45358</v>
      </c>
      <c r="AF243" s="350">
        <f t="shared" si="22"/>
        <v>22</v>
      </c>
      <c r="AG243" s="350">
        <f t="shared" si="22"/>
        <v>13</v>
      </c>
      <c r="AH243" s="350">
        <f t="shared" si="23"/>
        <v>35</v>
      </c>
      <c r="AI243" s="350" t="s">
        <v>69</v>
      </c>
      <c r="AJ243" s="351" t="s">
        <v>69</v>
      </c>
      <c r="AK243" s="350" t="str">
        <f>VLOOKUP(Q243,[5]BD!H$6:K$170,4,0)</f>
        <v>13-10-00-003</v>
      </c>
    </row>
    <row r="244" spans="1:37" s="334" customFormat="1" ht="15" customHeight="1" x14ac:dyDescent="0.25">
      <c r="A244" s="68">
        <v>224</v>
      </c>
      <c r="B244" s="335">
        <v>78181500</v>
      </c>
      <c r="C244" s="336" t="s">
        <v>623</v>
      </c>
      <c r="D244" s="337" t="s">
        <v>65</v>
      </c>
      <c r="E244" s="338">
        <v>303</v>
      </c>
      <c r="F244" s="336" t="s">
        <v>164</v>
      </c>
      <c r="G244" s="73" t="s">
        <v>67</v>
      </c>
      <c r="H244" s="339">
        <v>40000000</v>
      </c>
      <c r="I244" s="339">
        <v>40000000</v>
      </c>
      <c r="J244" s="340" t="s">
        <v>68</v>
      </c>
      <c r="K244" s="336" t="s">
        <v>69</v>
      </c>
      <c r="L244" s="76">
        <f t="shared" si="25"/>
        <v>0</v>
      </c>
      <c r="M244" s="341" t="s">
        <v>642</v>
      </c>
      <c r="N244" s="342" t="s">
        <v>100</v>
      </c>
      <c r="O244" s="342" t="s">
        <v>72</v>
      </c>
      <c r="P244" s="343" t="s">
        <v>69</v>
      </c>
      <c r="Q244" s="325" t="s">
        <v>632</v>
      </c>
      <c r="R244" s="325" t="s">
        <v>1166</v>
      </c>
      <c r="S244" s="325" t="s">
        <v>1182</v>
      </c>
      <c r="T244" s="345" t="s">
        <v>633</v>
      </c>
      <c r="U244" s="350">
        <v>103201202</v>
      </c>
      <c r="V244" s="345" t="s">
        <v>634</v>
      </c>
      <c r="W244" s="345" t="s">
        <v>521</v>
      </c>
      <c r="X244" s="346" t="s">
        <v>635</v>
      </c>
      <c r="Y244" s="342">
        <v>6016079999</v>
      </c>
      <c r="Z244" s="347" t="s">
        <v>77</v>
      </c>
      <c r="AA244" s="336" t="s">
        <v>283</v>
      </c>
      <c r="AB244" s="357">
        <v>45294</v>
      </c>
      <c r="AC244" s="357">
        <v>45320</v>
      </c>
      <c r="AD244" s="357">
        <v>45331</v>
      </c>
      <c r="AE244" s="357">
        <v>45331</v>
      </c>
      <c r="AF244" s="350">
        <f t="shared" si="22"/>
        <v>26</v>
      </c>
      <c r="AG244" s="350">
        <f t="shared" si="22"/>
        <v>11</v>
      </c>
      <c r="AH244" s="350">
        <f t="shared" si="23"/>
        <v>37</v>
      </c>
      <c r="AI244" s="350" t="s">
        <v>69</v>
      </c>
      <c r="AJ244" s="351" t="s">
        <v>69</v>
      </c>
      <c r="AK244" s="350" t="str">
        <f>VLOOKUP(Q244,[5]BD!H$6:K$170,4,0)</f>
        <v>13-10-00-003</v>
      </c>
    </row>
    <row r="245" spans="1:37" s="334" customFormat="1" ht="15" customHeight="1" x14ac:dyDescent="0.25">
      <c r="A245" s="68">
        <v>225</v>
      </c>
      <c r="B245" s="335">
        <v>72154066</v>
      </c>
      <c r="C245" s="336" t="s">
        <v>643</v>
      </c>
      <c r="D245" s="337" t="s">
        <v>156</v>
      </c>
      <c r="E245" s="338">
        <v>243</v>
      </c>
      <c r="F245" s="336" t="s">
        <v>164</v>
      </c>
      <c r="G245" s="73" t="s">
        <v>67</v>
      </c>
      <c r="H245" s="339">
        <v>5000000</v>
      </c>
      <c r="I245" s="339">
        <v>5000000</v>
      </c>
      <c r="J245" s="340" t="s">
        <v>68</v>
      </c>
      <c r="K245" s="336" t="s">
        <v>69</v>
      </c>
      <c r="L245" s="76">
        <f t="shared" si="25"/>
        <v>0</v>
      </c>
      <c r="M245" s="341" t="s">
        <v>644</v>
      </c>
      <c r="N245" s="342" t="s">
        <v>100</v>
      </c>
      <c r="O245" s="342" t="s">
        <v>72</v>
      </c>
      <c r="P245" s="343" t="s">
        <v>69</v>
      </c>
      <c r="Q245" s="325" t="s">
        <v>632</v>
      </c>
      <c r="R245" s="325" t="s">
        <v>1166</v>
      </c>
      <c r="S245" s="325" t="s">
        <v>1182</v>
      </c>
      <c r="T245" s="345" t="s">
        <v>633</v>
      </c>
      <c r="U245" s="350">
        <v>103201202</v>
      </c>
      <c r="V245" s="345" t="s">
        <v>634</v>
      </c>
      <c r="W245" s="345" t="s">
        <v>521</v>
      </c>
      <c r="X245" s="346" t="s">
        <v>635</v>
      </c>
      <c r="Y245" s="342">
        <v>6016079999</v>
      </c>
      <c r="Z245" s="347" t="s">
        <v>77</v>
      </c>
      <c r="AA245" s="336" t="s">
        <v>83</v>
      </c>
      <c r="AB245" s="357">
        <v>45348</v>
      </c>
      <c r="AC245" s="357">
        <v>45373</v>
      </c>
      <c r="AD245" s="357">
        <v>45391</v>
      </c>
      <c r="AE245" s="357">
        <v>45391</v>
      </c>
      <c r="AF245" s="350">
        <f t="shared" si="22"/>
        <v>25</v>
      </c>
      <c r="AG245" s="350">
        <f t="shared" si="22"/>
        <v>18</v>
      </c>
      <c r="AH245" s="350">
        <f t="shared" si="23"/>
        <v>43</v>
      </c>
      <c r="AI245" s="350" t="s">
        <v>69</v>
      </c>
      <c r="AJ245" s="351" t="s">
        <v>69</v>
      </c>
      <c r="AK245" s="350" t="str">
        <f>VLOOKUP(Q245,[5]BD!H$6:K$170,4,0)</f>
        <v>13-10-00-003</v>
      </c>
    </row>
    <row r="246" spans="1:37" s="334" customFormat="1" ht="15" customHeight="1" x14ac:dyDescent="0.25">
      <c r="A246" s="68">
        <v>226</v>
      </c>
      <c r="B246" s="335">
        <v>73152109</v>
      </c>
      <c r="C246" s="336" t="s">
        <v>645</v>
      </c>
      <c r="D246" s="337" t="s">
        <v>321</v>
      </c>
      <c r="E246" s="338">
        <v>173</v>
      </c>
      <c r="F246" s="336" t="s">
        <v>164</v>
      </c>
      <c r="G246" s="73" t="s">
        <v>67</v>
      </c>
      <c r="H246" s="339">
        <v>5000000</v>
      </c>
      <c r="I246" s="339">
        <v>5000000</v>
      </c>
      <c r="J246" s="340" t="s">
        <v>68</v>
      </c>
      <c r="K246" s="336" t="s">
        <v>69</v>
      </c>
      <c r="L246" s="76">
        <f t="shared" si="25"/>
        <v>0</v>
      </c>
      <c r="M246" s="341" t="s">
        <v>646</v>
      </c>
      <c r="N246" s="342" t="s">
        <v>100</v>
      </c>
      <c r="O246" s="342" t="s">
        <v>72</v>
      </c>
      <c r="P246" s="343" t="s">
        <v>69</v>
      </c>
      <c r="Q246" s="325" t="s">
        <v>632</v>
      </c>
      <c r="R246" s="325" t="s">
        <v>1166</v>
      </c>
      <c r="S246" s="325" t="s">
        <v>1182</v>
      </c>
      <c r="T246" s="345" t="s">
        <v>633</v>
      </c>
      <c r="U246" s="350">
        <v>103201202</v>
      </c>
      <c r="V246" s="345" t="s">
        <v>634</v>
      </c>
      <c r="W246" s="345" t="s">
        <v>521</v>
      </c>
      <c r="X246" s="346" t="s">
        <v>635</v>
      </c>
      <c r="Y246" s="342">
        <v>6016079999</v>
      </c>
      <c r="Z246" s="347" t="s">
        <v>77</v>
      </c>
      <c r="AA246" s="336" t="s">
        <v>78</v>
      </c>
      <c r="AB246" s="357">
        <v>45432</v>
      </c>
      <c r="AC246" s="357">
        <v>45447</v>
      </c>
      <c r="AD246" s="357">
        <v>45461</v>
      </c>
      <c r="AE246" s="357">
        <v>45461</v>
      </c>
      <c r="AF246" s="350">
        <f t="shared" si="22"/>
        <v>15</v>
      </c>
      <c r="AG246" s="350">
        <f t="shared" si="22"/>
        <v>14</v>
      </c>
      <c r="AH246" s="350">
        <f t="shared" si="23"/>
        <v>29</v>
      </c>
      <c r="AI246" s="350" t="s">
        <v>69</v>
      </c>
      <c r="AJ246" s="351" t="s">
        <v>69</v>
      </c>
      <c r="AK246" s="350" t="str">
        <f>VLOOKUP(Q246,[5]BD!H$6:K$170,4,0)</f>
        <v>13-10-00-003</v>
      </c>
    </row>
    <row r="247" spans="1:37" s="334" customFormat="1" ht="15" customHeight="1" x14ac:dyDescent="0.25">
      <c r="A247" s="68">
        <v>227</v>
      </c>
      <c r="B247" s="335">
        <v>72154066</v>
      </c>
      <c r="C247" s="336" t="s">
        <v>647</v>
      </c>
      <c r="D247" s="337" t="s">
        <v>156</v>
      </c>
      <c r="E247" s="338">
        <v>269</v>
      </c>
      <c r="F247" s="336" t="s">
        <v>164</v>
      </c>
      <c r="G247" s="73" t="s">
        <v>67</v>
      </c>
      <c r="H247" s="339">
        <v>7000000</v>
      </c>
      <c r="I247" s="339">
        <v>7000000</v>
      </c>
      <c r="J247" s="340" t="s">
        <v>68</v>
      </c>
      <c r="K247" s="336" t="s">
        <v>69</v>
      </c>
      <c r="L247" s="76">
        <f t="shared" si="25"/>
        <v>0</v>
      </c>
      <c r="M247" s="341" t="s">
        <v>648</v>
      </c>
      <c r="N247" s="342" t="s">
        <v>100</v>
      </c>
      <c r="O247" s="342" t="s">
        <v>72</v>
      </c>
      <c r="P247" s="343" t="s">
        <v>69</v>
      </c>
      <c r="Q247" s="325" t="s">
        <v>632</v>
      </c>
      <c r="R247" s="325" t="s">
        <v>1166</v>
      </c>
      <c r="S247" s="325" t="s">
        <v>1182</v>
      </c>
      <c r="T247" s="345" t="s">
        <v>633</v>
      </c>
      <c r="U247" s="350">
        <v>103201202</v>
      </c>
      <c r="V247" s="345" t="s">
        <v>634</v>
      </c>
      <c r="W247" s="345" t="s">
        <v>521</v>
      </c>
      <c r="X247" s="346" t="s">
        <v>635</v>
      </c>
      <c r="Y247" s="342">
        <v>6016079999</v>
      </c>
      <c r="Z247" s="347" t="s">
        <v>77</v>
      </c>
      <c r="AA247" s="336" t="s">
        <v>78</v>
      </c>
      <c r="AB247" s="357">
        <v>45334</v>
      </c>
      <c r="AC247" s="357">
        <v>45352</v>
      </c>
      <c r="AD247" s="357">
        <v>45365</v>
      </c>
      <c r="AE247" s="357">
        <v>45365</v>
      </c>
      <c r="AF247" s="350">
        <f t="shared" si="22"/>
        <v>18</v>
      </c>
      <c r="AG247" s="350">
        <f t="shared" si="22"/>
        <v>13</v>
      </c>
      <c r="AH247" s="350">
        <f t="shared" si="23"/>
        <v>31</v>
      </c>
      <c r="AI247" s="350" t="s">
        <v>69</v>
      </c>
      <c r="AJ247" s="351" t="s">
        <v>69</v>
      </c>
      <c r="AK247" s="350" t="str">
        <f>VLOOKUP(Q247,[5]BD!H$6:K$170,4,0)</f>
        <v>13-10-00-003</v>
      </c>
    </row>
    <row r="248" spans="1:37" s="334" customFormat="1" ht="15" customHeight="1" x14ac:dyDescent="0.25">
      <c r="A248" s="68">
        <v>228</v>
      </c>
      <c r="B248" s="335">
        <v>72102100</v>
      </c>
      <c r="C248" s="336" t="s">
        <v>606</v>
      </c>
      <c r="D248" s="337" t="s">
        <v>65</v>
      </c>
      <c r="E248" s="338">
        <v>300</v>
      </c>
      <c r="F248" s="336" t="s">
        <v>164</v>
      </c>
      <c r="G248" s="73" t="s">
        <v>67</v>
      </c>
      <c r="H248" s="339">
        <v>64000000</v>
      </c>
      <c r="I248" s="339">
        <v>64000000</v>
      </c>
      <c r="J248" s="340" t="s">
        <v>68</v>
      </c>
      <c r="K248" s="336" t="s">
        <v>69</v>
      </c>
      <c r="L248" s="76">
        <f t="shared" si="25"/>
        <v>0</v>
      </c>
      <c r="M248" s="341" t="s">
        <v>649</v>
      </c>
      <c r="N248" s="342" t="s">
        <v>100</v>
      </c>
      <c r="O248" s="342" t="s">
        <v>72</v>
      </c>
      <c r="P248" s="343" t="s">
        <v>69</v>
      </c>
      <c r="Q248" s="325" t="s">
        <v>518</v>
      </c>
      <c r="R248" s="325" t="s">
        <v>1166</v>
      </c>
      <c r="S248" s="325" t="s">
        <v>1182</v>
      </c>
      <c r="T248" s="345" t="s">
        <v>519</v>
      </c>
      <c r="U248" s="350">
        <v>132257201</v>
      </c>
      <c r="V248" s="345" t="s">
        <v>520</v>
      </c>
      <c r="W248" s="345" t="s">
        <v>521</v>
      </c>
      <c r="X248" s="346" t="s">
        <v>522</v>
      </c>
      <c r="Y248" s="342">
        <v>6016079999</v>
      </c>
      <c r="Z248" s="347" t="s">
        <v>77</v>
      </c>
      <c r="AA248" s="336" t="s">
        <v>83</v>
      </c>
      <c r="AB248" s="357">
        <v>45296</v>
      </c>
      <c r="AC248" s="357">
        <v>45304</v>
      </c>
      <c r="AD248" s="357">
        <v>45332</v>
      </c>
      <c r="AE248" s="357">
        <v>45337</v>
      </c>
      <c r="AF248" s="350">
        <f t="shared" si="22"/>
        <v>8</v>
      </c>
      <c r="AG248" s="350">
        <f t="shared" si="22"/>
        <v>28</v>
      </c>
      <c r="AH248" s="350">
        <f t="shared" si="23"/>
        <v>36</v>
      </c>
      <c r="AI248" s="350" t="s">
        <v>69</v>
      </c>
      <c r="AJ248" s="351" t="s">
        <v>69</v>
      </c>
      <c r="AK248" s="350" t="str">
        <f>VLOOKUP(Q248,[5]BD!H$6:K$170,4,0)</f>
        <v>13-10-00-132</v>
      </c>
    </row>
    <row r="249" spans="1:37" s="334" customFormat="1" ht="15" customHeight="1" x14ac:dyDescent="0.25">
      <c r="A249" s="68">
        <v>229</v>
      </c>
      <c r="B249" s="335" t="s">
        <v>650</v>
      </c>
      <c r="C249" s="336" t="s">
        <v>651</v>
      </c>
      <c r="D249" s="337" t="s">
        <v>98</v>
      </c>
      <c r="E249" s="338">
        <v>30</v>
      </c>
      <c r="F249" s="336" t="s">
        <v>164</v>
      </c>
      <c r="G249" s="73" t="s">
        <v>67</v>
      </c>
      <c r="H249" s="339">
        <v>2600000</v>
      </c>
      <c r="I249" s="339">
        <v>2600000</v>
      </c>
      <c r="J249" s="340" t="s">
        <v>68</v>
      </c>
      <c r="K249" s="336" t="s">
        <v>69</v>
      </c>
      <c r="L249" s="76">
        <f t="shared" si="25"/>
        <v>0</v>
      </c>
      <c r="M249" s="341" t="s">
        <v>652</v>
      </c>
      <c r="N249" s="342" t="s">
        <v>154</v>
      </c>
      <c r="O249" s="342" t="s">
        <v>72</v>
      </c>
      <c r="P249" s="343" t="s">
        <v>69</v>
      </c>
      <c r="Q249" s="325" t="s">
        <v>518</v>
      </c>
      <c r="R249" s="325" t="s">
        <v>1166</v>
      </c>
      <c r="S249" s="325" t="s">
        <v>1182</v>
      </c>
      <c r="T249" s="345" t="s">
        <v>519</v>
      </c>
      <c r="U249" s="350">
        <v>132257201</v>
      </c>
      <c r="V249" s="345" t="s">
        <v>520</v>
      </c>
      <c r="W249" s="345" t="s">
        <v>521</v>
      </c>
      <c r="X249" s="346" t="s">
        <v>522</v>
      </c>
      <c r="Y249" s="342">
        <v>6016079999</v>
      </c>
      <c r="Z249" s="347" t="s">
        <v>77</v>
      </c>
      <c r="AA249" s="336" t="s">
        <v>78</v>
      </c>
      <c r="AB249" s="357">
        <v>45478</v>
      </c>
      <c r="AC249" s="357">
        <v>45502</v>
      </c>
      <c r="AD249" s="357">
        <v>45513</v>
      </c>
      <c r="AE249" s="357">
        <v>45534</v>
      </c>
      <c r="AF249" s="350">
        <f t="shared" si="22"/>
        <v>24</v>
      </c>
      <c r="AG249" s="350">
        <f t="shared" si="22"/>
        <v>11</v>
      </c>
      <c r="AH249" s="350">
        <f t="shared" si="23"/>
        <v>35</v>
      </c>
      <c r="AI249" s="350" t="s">
        <v>69</v>
      </c>
      <c r="AJ249" s="351" t="s">
        <v>69</v>
      </c>
      <c r="AK249" s="350" t="str">
        <f>VLOOKUP(Q249,[5]BD!H$6:K$170,4,0)</f>
        <v>13-10-00-132</v>
      </c>
    </row>
    <row r="250" spans="1:37" s="334" customFormat="1" ht="15" customHeight="1" x14ac:dyDescent="0.25">
      <c r="A250" s="68">
        <v>230</v>
      </c>
      <c r="B250" s="335">
        <v>15101500</v>
      </c>
      <c r="C250" s="336" t="s">
        <v>602</v>
      </c>
      <c r="D250" s="337" t="s">
        <v>65</v>
      </c>
      <c r="E250" s="338">
        <v>363</v>
      </c>
      <c r="F250" s="336" t="s">
        <v>164</v>
      </c>
      <c r="G250" s="73" t="s">
        <v>67</v>
      </c>
      <c r="H250" s="339">
        <v>60000000</v>
      </c>
      <c r="I250" s="339">
        <v>60000000</v>
      </c>
      <c r="J250" s="340" t="s">
        <v>68</v>
      </c>
      <c r="K250" s="336" t="s">
        <v>69</v>
      </c>
      <c r="L250" s="76">
        <f t="shared" si="25"/>
        <v>0</v>
      </c>
      <c r="M250" s="341" t="s">
        <v>653</v>
      </c>
      <c r="N250" s="342" t="s">
        <v>313</v>
      </c>
      <c r="O250" s="342" t="s">
        <v>72</v>
      </c>
      <c r="P250" s="343" t="s">
        <v>69</v>
      </c>
      <c r="Q250" s="325" t="s">
        <v>654</v>
      </c>
      <c r="R250" s="325" t="s">
        <v>1166</v>
      </c>
      <c r="S250" s="325" t="s">
        <v>1182</v>
      </c>
      <c r="T250" s="345" t="s">
        <v>655</v>
      </c>
      <c r="U250" s="350">
        <v>146201202</v>
      </c>
      <c r="V250" s="345" t="s">
        <v>656</v>
      </c>
      <c r="W250" s="345" t="s">
        <v>521</v>
      </c>
      <c r="X250" s="346" t="s">
        <v>657</v>
      </c>
      <c r="Y250" s="342">
        <v>4850576</v>
      </c>
      <c r="Z250" s="347" t="s">
        <v>77</v>
      </c>
      <c r="AA250" s="336" t="s">
        <v>78</v>
      </c>
      <c r="AB250" s="357">
        <v>45267</v>
      </c>
      <c r="AC250" s="357">
        <v>45293</v>
      </c>
      <c r="AD250" s="357">
        <v>45295</v>
      </c>
      <c r="AE250" s="357">
        <v>45295</v>
      </c>
      <c r="AF250" s="350">
        <f t="shared" si="22"/>
        <v>26</v>
      </c>
      <c r="AG250" s="350">
        <f t="shared" si="22"/>
        <v>2</v>
      </c>
      <c r="AH250" s="350">
        <f t="shared" si="23"/>
        <v>28</v>
      </c>
      <c r="AI250" s="350" t="s">
        <v>69</v>
      </c>
      <c r="AJ250" s="351" t="s">
        <v>69</v>
      </c>
      <c r="AK250" s="350" t="str">
        <f>VLOOKUP(Q250,[5]BD!H$6:K$170,4,0)</f>
        <v>13-10-00-088</v>
      </c>
    </row>
    <row r="251" spans="1:37" s="334" customFormat="1" ht="15" customHeight="1" x14ac:dyDescent="0.25">
      <c r="A251" s="68">
        <v>231</v>
      </c>
      <c r="B251" s="335">
        <v>78181500</v>
      </c>
      <c r="C251" s="336" t="s">
        <v>623</v>
      </c>
      <c r="D251" s="337" t="s">
        <v>65</v>
      </c>
      <c r="E251" s="338">
        <v>330</v>
      </c>
      <c r="F251" s="336" t="s">
        <v>157</v>
      </c>
      <c r="G251" s="73" t="s">
        <v>67</v>
      </c>
      <c r="H251" s="339">
        <v>150000000</v>
      </c>
      <c r="I251" s="339">
        <v>150000000</v>
      </c>
      <c r="J251" s="340" t="s">
        <v>68</v>
      </c>
      <c r="K251" s="336" t="s">
        <v>69</v>
      </c>
      <c r="L251" s="76">
        <f t="shared" si="25"/>
        <v>0</v>
      </c>
      <c r="M251" s="341" t="s">
        <v>658</v>
      </c>
      <c r="N251" s="342" t="s">
        <v>100</v>
      </c>
      <c r="O251" s="342" t="s">
        <v>72</v>
      </c>
      <c r="P251" s="343" t="s">
        <v>69</v>
      </c>
      <c r="Q251" s="325" t="s">
        <v>654</v>
      </c>
      <c r="R251" s="325" t="s">
        <v>1166</v>
      </c>
      <c r="S251" s="325" t="s">
        <v>1182</v>
      </c>
      <c r="T251" s="345" t="s">
        <v>655</v>
      </c>
      <c r="U251" s="350">
        <v>146201202</v>
      </c>
      <c r="V251" s="345" t="s">
        <v>656</v>
      </c>
      <c r="W251" s="345" t="s">
        <v>521</v>
      </c>
      <c r="X251" s="346" t="s">
        <v>657</v>
      </c>
      <c r="Y251" s="342">
        <v>4850576</v>
      </c>
      <c r="Z251" s="347" t="s">
        <v>77</v>
      </c>
      <c r="AA251" s="336" t="s">
        <v>78</v>
      </c>
      <c r="AB251" s="357">
        <v>45271</v>
      </c>
      <c r="AC251" s="357">
        <v>45293</v>
      </c>
      <c r="AD251" s="357">
        <v>45321</v>
      </c>
      <c r="AE251" s="357">
        <v>45321</v>
      </c>
      <c r="AF251" s="350">
        <f t="shared" si="22"/>
        <v>22</v>
      </c>
      <c r="AG251" s="350">
        <f t="shared" si="22"/>
        <v>28</v>
      </c>
      <c r="AH251" s="350">
        <f t="shared" si="23"/>
        <v>50</v>
      </c>
      <c r="AI251" s="350" t="s">
        <v>69</v>
      </c>
      <c r="AJ251" s="351" t="s">
        <v>69</v>
      </c>
      <c r="AK251" s="350" t="str">
        <f>VLOOKUP(Q251,[5]BD!H$6:K$170,4,0)</f>
        <v>13-10-00-088</v>
      </c>
    </row>
    <row r="252" spans="1:37" s="334" customFormat="1" ht="15" customHeight="1" x14ac:dyDescent="0.25">
      <c r="A252" s="68">
        <v>232</v>
      </c>
      <c r="B252" s="335" t="s">
        <v>659</v>
      </c>
      <c r="C252" s="379" t="s">
        <v>240</v>
      </c>
      <c r="D252" s="337" t="s">
        <v>167</v>
      </c>
      <c r="E252" s="338">
        <v>270</v>
      </c>
      <c r="F252" s="336" t="s">
        <v>164</v>
      </c>
      <c r="G252" s="73" t="s">
        <v>67</v>
      </c>
      <c r="H252" s="339">
        <v>70000000</v>
      </c>
      <c r="I252" s="339">
        <v>70000000</v>
      </c>
      <c r="J252" s="340" t="s">
        <v>68</v>
      </c>
      <c r="K252" s="336" t="s">
        <v>69</v>
      </c>
      <c r="L252" s="76">
        <f t="shared" si="25"/>
        <v>0</v>
      </c>
      <c r="M252" s="341" t="s">
        <v>660</v>
      </c>
      <c r="N252" s="342" t="s">
        <v>100</v>
      </c>
      <c r="O252" s="342" t="s">
        <v>72</v>
      </c>
      <c r="P252" s="343" t="s">
        <v>69</v>
      </c>
      <c r="Q252" s="325" t="s">
        <v>654</v>
      </c>
      <c r="R252" s="325" t="s">
        <v>1166</v>
      </c>
      <c r="S252" s="325" t="s">
        <v>1182</v>
      </c>
      <c r="T252" s="345" t="s">
        <v>655</v>
      </c>
      <c r="U252" s="350">
        <v>146201202</v>
      </c>
      <c r="V252" s="345" t="s">
        <v>656</v>
      </c>
      <c r="W252" s="345" t="s">
        <v>521</v>
      </c>
      <c r="X252" s="346" t="s">
        <v>657</v>
      </c>
      <c r="Y252" s="342">
        <v>4850576</v>
      </c>
      <c r="Z252" s="347" t="s">
        <v>77</v>
      </c>
      <c r="AA252" s="336" t="s">
        <v>81</v>
      </c>
      <c r="AB252" s="357">
        <v>45365</v>
      </c>
      <c r="AC252" s="357">
        <v>45393</v>
      </c>
      <c r="AD252" s="357">
        <v>45407</v>
      </c>
      <c r="AE252" s="357">
        <v>45407</v>
      </c>
      <c r="AF252" s="350">
        <f t="shared" si="22"/>
        <v>28</v>
      </c>
      <c r="AG252" s="350">
        <f t="shared" si="22"/>
        <v>14</v>
      </c>
      <c r="AH252" s="350">
        <f t="shared" si="23"/>
        <v>42</v>
      </c>
      <c r="AI252" s="350" t="s">
        <v>69</v>
      </c>
      <c r="AJ252" s="351" t="s">
        <v>69</v>
      </c>
      <c r="AK252" s="350" t="str">
        <f>VLOOKUP(Q252,[5]BD!H$6:K$170,4,0)</f>
        <v>13-10-00-088</v>
      </c>
    </row>
    <row r="253" spans="1:37" s="334" customFormat="1" ht="15" customHeight="1" x14ac:dyDescent="0.25">
      <c r="A253" s="68">
        <v>233</v>
      </c>
      <c r="B253" s="335">
        <v>39121700</v>
      </c>
      <c r="C253" s="336" t="s">
        <v>558</v>
      </c>
      <c r="D253" s="337" t="s">
        <v>156</v>
      </c>
      <c r="E253" s="338">
        <v>196</v>
      </c>
      <c r="F253" s="336" t="s">
        <v>164</v>
      </c>
      <c r="G253" s="73" t="s">
        <v>67</v>
      </c>
      <c r="H253" s="339">
        <v>80000000</v>
      </c>
      <c r="I253" s="339">
        <v>80000000</v>
      </c>
      <c r="J253" s="340" t="s">
        <v>68</v>
      </c>
      <c r="K253" s="336" t="s">
        <v>69</v>
      </c>
      <c r="L253" s="76">
        <f t="shared" si="25"/>
        <v>0</v>
      </c>
      <c r="M253" s="341" t="s">
        <v>661</v>
      </c>
      <c r="N253" s="342" t="s">
        <v>313</v>
      </c>
      <c r="O253" s="342" t="s">
        <v>72</v>
      </c>
      <c r="P253" s="343" t="s">
        <v>69</v>
      </c>
      <c r="Q253" s="325" t="s">
        <v>654</v>
      </c>
      <c r="R253" s="325" t="s">
        <v>1166</v>
      </c>
      <c r="S253" s="325" t="s">
        <v>1182</v>
      </c>
      <c r="T253" s="345" t="s">
        <v>655</v>
      </c>
      <c r="U253" s="350">
        <v>146201202</v>
      </c>
      <c r="V253" s="345" t="s">
        <v>656</v>
      </c>
      <c r="W253" s="345" t="s">
        <v>521</v>
      </c>
      <c r="X253" s="346" t="s">
        <v>657</v>
      </c>
      <c r="Y253" s="342">
        <v>4850576</v>
      </c>
      <c r="Z253" s="347" t="s">
        <v>77</v>
      </c>
      <c r="AA253" s="336" t="s">
        <v>83</v>
      </c>
      <c r="AB253" s="357">
        <v>45338</v>
      </c>
      <c r="AC253" s="357">
        <v>45369</v>
      </c>
      <c r="AD253" s="357">
        <v>45378</v>
      </c>
      <c r="AE253" s="357">
        <v>45382</v>
      </c>
      <c r="AF253" s="350">
        <f t="shared" si="22"/>
        <v>31</v>
      </c>
      <c r="AG253" s="350">
        <f t="shared" si="22"/>
        <v>9</v>
      </c>
      <c r="AH253" s="350">
        <f t="shared" si="23"/>
        <v>40</v>
      </c>
      <c r="AI253" s="350" t="s">
        <v>69</v>
      </c>
      <c r="AJ253" s="351" t="s">
        <v>69</v>
      </c>
      <c r="AK253" s="350" t="str">
        <f>VLOOKUP(Q253,[5]BD!H$6:K$170,4,0)</f>
        <v>13-10-00-088</v>
      </c>
    </row>
    <row r="254" spans="1:37" s="334" customFormat="1" ht="15" customHeight="1" x14ac:dyDescent="0.25">
      <c r="A254" s="68">
        <v>234</v>
      </c>
      <c r="B254" s="335">
        <v>85151508</v>
      </c>
      <c r="C254" s="336" t="s">
        <v>662</v>
      </c>
      <c r="D254" s="337" t="s">
        <v>156</v>
      </c>
      <c r="E254" s="338">
        <v>289</v>
      </c>
      <c r="F254" s="336" t="s">
        <v>164</v>
      </c>
      <c r="G254" s="73" t="s">
        <v>67</v>
      </c>
      <c r="H254" s="339">
        <v>5000000</v>
      </c>
      <c r="I254" s="339">
        <v>5000000</v>
      </c>
      <c r="J254" s="340" t="s">
        <v>68</v>
      </c>
      <c r="K254" s="336" t="s">
        <v>69</v>
      </c>
      <c r="L254" s="76">
        <f t="shared" si="25"/>
        <v>0</v>
      </c>
      <c r="M254" s="341" t="s">
        <v>663</v>
      </c>
      <c r="N254" s="342" t="s">
        <v>100</v>
      </c>
      <c r="O254" s="342" t="s">
        <v>72</v>
      </c>
      <c r="P254" s="343" t="s">
        <v>69</v>
      </c>
      <c r="Q254" s="325" t="s">
        <v>654</v>
      </c>
      <c r="R254" s="325" t="s">
        <v>1166</v>
      </c>
      <c r="S254" s="325" t="s">
        <v>1182</v>
      </c>
      <c r="T254" s="345" t="s">
        <v>655</v>
      </c>
      <c r="U254" s="350">
        <v>146201202</v>
      </c>
      <c r="V254" s="345" t="s">
        <v>656</v>
      </c>
      <c r="W254" s="345" t="s">
        <v>521</v>
      </c>
      <c r="X254" s="346" t="s">
        <v>657</v>
      </c>
      <c r="Y254" s="342">
        <v>4850576</v>
      </c>
      <c r="Z254" s="347" t="s">
        <v>77</v>
      </c>
      <c r="AA254" s="336" t="s">
        <v>83</v>
      </c>
      <c r="AB254" s="357">
        <v>45338</v>
      </c>
      <c r="AC254" s="357">
        <v>45369</v>
      </c>
      <c r="AD254" s="357">
        <v>45378</v>
      </c>
      <c r="AE254" s="357">
        <v>45382</v>
      </c>
      <c r="AF254" s="350">
        <f t="shared" si="22"/>
        <v>31</v>
      </c>
      <c r="AG254" s="350">
        <f t="shared" si="22"/>
        <v>9</v>
      </c>
      <c r="AH254" s="350">
        <f t="shared" si="23"/>
        <v>40</v>
      </c>
      <c r="AI254" s="350" t="s">
        <v>69</v>
      </c>
      <c r="AJ254" s="351" t="s">
        <v>69</v>
      </c>
      <c r="AK254" s="350" t="str">
        <f>VLOOKUP(Q254,[5]BD!H$6:K$170,4,0)</f>
        <v>13-10-00-088</v>
      </c>
    </row>
    <row r="255" spans="1:37" s="334" customFormat="1" ht="15" customHeight="1" x14ac:dyDescent="0.25">
      <c r="A255" s="68">
        <v>235</v>
      </c>
      <c r="B255" s="335" t="s">
        <v>664</v>
      </c>
      <c r="C255" s="336" t="s">
        <v>665</v>
      </c>
      <c r="D255" s="337" t="s">
        <v>241</v>
      </c>
      <c r="E255" s="338">
        <v>175</v>
      </c>
      <c r="F255" s="336" t="s">
        <v>164</v>
      </c>
      <c r="G255" s="73" t="s">
        <v>67</v>
      </c>
      <c r="H255" s="339">
        <v>100000000</v>
      </c>
      <c r="I255" s="339">
        <v>100000000</v>
      </c>
      <c r="J255" s="340" t="s">
        <v>68</v>
      </c>
      <c r="K255" s="336" t="s">
        <v>69</v>
      </c>
      <c r="L255" s="76">
        <f t="shared" si="25"/>
        <v>0</v>
      </c>
      <c r="M255" s="341" t="s">
        <v>666</v>
      </c>
      <c r="N255" s="342" t="s">
        <v>100</v>
      </c>
      <c r="O255" s="342" t="s">
        <v>72</v>
      </c>
      <c r="P255" s="343" t="s">
        <v>69</v>
      </c>
      <c r="Q255" s="325" t="s">
        <v>654</v>
      </c>
      <c r="R255" s="325" t="s">
        <v>1166</v>
      </c>
      <c r="S255" s="325" t="s">
        <v>1182</v>
      </c>
      <c r="T255" s="345" t="s">
        <v>655</v>
      </c>
      <c r="U255" s="350">
        <v>146201202</v>
      </c>
      <c r="V255" s="345" t="s">
        <v>656</v>
      </c>
      <c r="W255" s="345" t="s">
        <v>521</v>
      </c>
      <c r="X255" s="346" t="s">
        <v>657</v>
      </c>
      <c r="Y255" s="342">
        <v>4850576</v>
      </c>
      <c r="Z255" s="347" t="s">
        <v>77</v>
      </c>
      <c r="AA255" s="336" t="s">
        <v>197</v>
      </c>
      <c r="AB255" s="357">
        <v>45408</v>
      </c>
      <c r="AC255" s="357">
        <v>45435</v>
      </c>
      <c r="AD255" s="357">
        <v>45450</v>
      </c>
      <c r="AE255" s="357">
        <v>45450</v>
      </c>
      <c r="AF255" s="350">
        <f t="shared" si="22"/>
        <v>27</v>
      </c>
      <c r="AG255" s="350">
        <f t="shared" si="22"/>
        <v>15</v>
      </c>
      <c r="AH255" s="350">
        <f t="shared" si="23"/>
        <v>42</v>
      </c>
      <c r="AI255" s="350" t="s">
        <v>69</v>
      </c>
      <c r="AJ255" s="351" t="s">
        <v>69</v>
      </c>
      <c r="AK255" s="350" t="str">
        <f>VLOOKUP(Q255,[5]BD!H$6:K$170,4,0)</f>
        <v>13-10-00-088</v>
      </c>
    </row>
    <row r="256" spans="1:37" s="334" customFormat="1" ht="15" customHeight="1" x14ac:dyDescent="0.25">
      <c r="A256" s="68">
        <v>236</v>
      </c>
      <c r="B256" s="335">
        <v>72151506</v>
      </c>
      <c r="C256" s="336" t="s">
        <v>667</v>
      </c>
      <c r="D256" s="337" t="s">
        <v>65</v>
      </c>
      <c r="E256" s="338">
        <v>363</v>
      </c>
      <c r="F256" s="336" t="s">
        <v>66</v>
      </c>
      <c r="G256" s="73" t="s">
        <v>67</v>
      </c>
      <c r="H256" s="339">
        <v>64000000</v>
      </c>
      <c r="I256" s="339">
        <v>64000000</v>
      </c>
      <c r="J256" s="340" t="s">
        <v>68</v>
      </c>
      <c r="K256" s="336" t="s">
        <v>69</v>
      </c>
      <c r="L256" s="76">
        <f t="shared" si="25"/>
        <v>0</v>
      </c>
      <c r="M256" s="341" t="s">
        <v>668</v>
      </c>
      <c r="N256" s="342" t="s">
        <v>100</v>
      </c>
      <c r="O256" s="342" t="s">
        <v>72</v>
      </c>
      <c r="P256" s="343" t="s">
        <v>69</v>
      </c>
      <c r="Q256" s="325" t="s">
        <v>654</v>
      </c>
      <c r="R256" s="325" t="s">
        <v>1166</v>
      </c>
      <c r="S256" s="325" t="s">
        <v>1182</v>
      </c>
      <c r="T256" s="345" t="s">
        <v>655</v>
      </c>
      <c r="U256" s="350">
        <v>146201202</v>
      </c>
      <c r="V256" s="345" t="s">
        <v>656</v>
      </c>
      <c r="W256" s="345" t="s">
        <v>521</v>
      </c>
      <c r="X256" s="346" t="s">
        <v>657</v>
      </c>
      <c r="Y256" s="342">
        <v>4850576</v>
      </c>
      <c r="Z256" s="347" t="s">
        <v>77</v>
      </c>
      <c r="AA256" s="336" t="s">
        <v>78</v>
      </c>
      <c r="AB256" s="357">
        <v>45266</v>
      </c>
      <c r="AC256" s="357">
        <v>45293</v>
      </c>
      <c r="AD256" s="357">
        <v>45294</v>
      </c>
      <c r="AE256" s="357">
        <v>45294</v>
      </c>
      <c r="AF256" s="350">
        <f t="shared" si="22"/>
        <v>27</v>
      </c>
      <c r="AG256" s="350">
        <f t="shared" si="22"/>
        <v>1</v>
      </c>
      <c r="AH256" s="350">
        <f t="shared" si="23"/>
        <v>28</v>
      </c>
      <c r="AI256" s="350" t="s">
        <v>69</v>
      </c>
      <c r="AJ256" s="351" t="s">
        <v>69</v>
      </c>
      <c r="AK256" s="350" t="str">
        <f>VLOOKUP(Q256,[5]BD!H$6:K$170,4,0)</f>
        <v>13-10-00-088</v>
      </c>
    </row>
    <row r="257" spans="1:37" s="334" customFormat="1" ht="15" customHeight="1" x14ac:dyDescent="0.25">
      <c r="A257" s="127">
        <v>237</v>
      </c>
      <c r="B257" s="335">
        <v>72151506</v>
      </c>
      <c r="C257" s="336" t="s">
        <v>667</v>
      </c>
      <c r="D257" s="337" t="s">
        <v>65</v>
      </c>
      <c r="E257" s="338">
        <v>363</v>
      </c>
      <c r="F257" s="336" t="s">
        <v>66</v>
      </c>
      <c r="G257" s="73" t="s">
        <v>67</v>
      </c>
      <c r="H257" s="339">
        <v>64000000</v>
      </c>
      <c r="I257" s="339">
        <v>64000000</v>
      </c>
      <c r="J257" s="340" t="s">
        <v>68</v>
      </c>
      <c r="K257" s="336" t="s">
        <v>69</v>
      </c>
      <c r="L257" s="76">
        <f t="shared" si="25"/>
        <v>0</v>
      </c>
      <c r="M257" s="341" t="s">
        <v>669</v>
      </c>
      <c r="N257" s="342" t="s">
        <v>100</v>
      </c>
      <c r="O257" s="342" t="s">
        <v>72</v>
      </c>
      <c r="P257" s="343" t="s">
        <v>69</v>
      </c>
      <c r="Q257" s="325" t="s">
        <v>654</v>
      </c>
      <c r="R257" s="325" t="s">
        <v>1166</v>
      </c>
      <c r="S257" s="325" t="s">
        <v>1182</v>
      </c>
      <c r="T257" s="345" t="s">
        <v>655</v>
      </c>
      <c r="U257" s="350">
        <v>146201202</v>
      </c>
      <c r="V257" s="345" t="s">
        <v>656</v>
      </c>
      <c r="W257" s="345" t="s">
        <v>521</v>
      </c>
      <c r="X257" s="346" t="s">
        <v>657</v>
      </c>
      <c r="Y257" s="342">
        <v>4850576</v>
      </c>
      <c r="Z257" s="347" t="s">
        <v>77</v>
      </c>
      <c r="AA257" s="336" t="s">
        <v>78</v>
      </c>
      <c r="AB257" s="357">
        <v>45266</v>
      </c>
      <c r="AC257" s="357">
        <v>45293</v>
      </c>
      <c r="AD257" s="357">
        <v>45294</v>
      </c>
      <c r="AE257" s="357">
        <v>45294</v>
      </c>
      <c r="AF257" s="350">
        <f t="shared" ref="AF257:AG320" si="26">+AC257-AB257</f>
        <v>27</v>
      </c>
      <c r="AG257" s="350">
        <f t="shared" si="26"/>
        <v>1</v>
      </c>
      <c r="AH257" s="350">
        <f t="shared" si="23"/>
        <v>28</v>
      </c>
      <c r="AI257" s="350" t="s">
        <v>69</v>
      </c>
      <c r="AJ257" s="351" t="s">
        <v>69</v>
      </c>
      <c r="AK257" s="350" t="str">
        <f>VLOOKUP(Q257,[5]BD!H$6:K$170,4,0)</f>
        <v>13-10-00-088</v>
      </c>
    </row>
    <row r="258" spans="1:37" s="334" customFormat="1" ht="15" customHeight="1" x14ac:dyDescent="0.25">
      <c r="A258" s="68">
        <v>238</v>
      </c>
      <c r="B258" s="335">
        <v>80131500</v>
      </c>
      <c r="C258" s="345" t="s">
        <v>166</v>
      </c>
      <c r="D258" s="337" t="s">
        <v>65</v>
      </c>
      <c r="E258" s="338">
        <v>365</v>
      </c>
      <c r="F258" s="336" t="s">
        <v>66</v>
      </c>
      <c r="G258" s="73" t="s">
        <v>67</v>
      </c>
      <c r="H258" s="339">
        <v>203000000</v>
      </c>
      <c r="I258" s="339">
        <v>203000000</v>
      </c>
      <c r="J258" s="340" t="s">
        <v>68</v>
      </c>
      <c r="K258" s="336" t="s">
        <v>69</v>
      </c>
      <c r="L258" s="76">
        <f t="shared" si="25"/>
        <v>0</v>
      </c>
      <c r="M258" s="341" t="s">
        <v>670</v>
      </c>
      <c r="N258" s="342" t="s">
        <v>169</v>
      </c>
      <c r="O258" s="342" t="s">
        <v>72</v>
      </c>
      <c r="P258" s="343" t="s">
        <v>69</v>
      </c>
      <c r="Q258" s="325" t="s">
        <v>654</v>
      </c>
      <c r="R258" s="325" t="s">
        <v>1166</v>
      </c>
      <c r="S258" s="325" t="s">
        <v>1182</v>
      </c>
      <c r="T258" s="345" t="s">
        <v>655</v>
      </c>
      <c r="U258" s="350">
        <v>146201202</v>
      </c>
      <c r="V258" s="345" t="s">
        <v>656</v>
      </c>
      <c r="W258" s="345" t="s">
        <v>521</v>
      </c>
      <c r="X258" s="346" t="s">
        <v>657</v>
      </c>
      <c r="Y258" s="342">
        <v>4850576</v>
      </c>
      <c r="Z258" s="347" t="s">
        <v>77</v>
      </c>
      <c r="AA258" s="336" t="s">
        <v>78</v>
      </c>
      <c r="AB258" s="357">
        <v>45266</v>
      </c>
      <c r="AC258" s="357">
        <v>45293</v>
      </c>
      <c r="AD258" s="357">
        <v>45294</v>
      </c>
      <c r="AE258" s="357">
        <v>45294</v>
      </c>
      <c r="AF258" s="350">
        <f t="shared" si="26"/>
        <v>27</v>
      </c>
      <c r="AG258" s="350">
        <f t="shared" si="26"/>
        <v>1</v>
      </c>
      <c r="AH258" s="350">
        <f t="shared" si="23"/>
        <v>28</v>
      </c>
      <c r="AI258" s="350" t="s">
        <v>69</v>
      </c>
      <c r="AJ258" s="351" t="s">
        <v>69</v>
      </c>
      <c r="AK258" s="350" t="str">
        <f>VLOOKUP(Q258,[5]BD!H$6:K$170,4,0)</f>
        <v>13-10-00-088</v>
      </c>
    </row>
    <row r="259" spans="1:37" s="334" customFormat="1" ht="15" customHeight="1" x14ac:dyDescent="0.25">
      <c r="A259" s="68">
        <v>239</v>
      </c>
      <c r="B259" s="335">
        <v>72152400</v>
      </c>
      <c r="C259" s="336" t="s">
        <v>671</v>
      </c>
      <c r="D259" s="337" t="s">
        <v>156</v>
      </c>
      <c r="E259" s="338">
        <v>60</v>
      </c>
      <c r="F259" s="336" t="s">
        <v>164</v>
      </c>
      <c r="G259" s="73" t="s">
        <v>67</v>
      </c>
      <c r="H259" s="339">
        <v>20000000</v>
      </c>
      <c r="I259" s="339">
        <v>20000000</v>
      </c>
      <c r="J259" s="340" t="s">
        <v>68</v>
      </c>
      <c r="K259" s="336" t="s">
        <v>69</v>
      </c>
      <c r="L259" s="76">
        <f t="shared" si="25"/>
        <v>0</v>
      </c>
      <c r="M259" s="341" t="s">
        <v>672</v>
      </c>
      <c r="N259" s="342" t="s">
        <v>100</v>
      </c>
      <c r="O259" s="342" t="s">
        <v>72</v>
      </c>
      <c r="P259" s="343" t="s">
        <v>69</v>
      </c>
      <c r="Q259" s="325" t="s">
        <v>654</v>
      </c>
      <c r="R259" s="325" t="s">
        <v>1166</v>
      </c>
      <c r="S259" s="325" t="s">
        <v>1182</v>
      </c>
      <c r="T259" s="345" t="s">
        <v>655</v>
      </c>
      <c r="U259" s="350">
        <v>146201202</v>
      </c>
      <c r="V259" s="345" t="s">
        <v>656</v>
      </c>
      <c r="W259" s="345" t="s">
        <v>521</v>
      </c>
      <c r="X259" s="346" t="s">
        <v>657</v>
      </c>
      <c r="Y259" s="342">
        <v>4850576</v>
      </c>
      <c r="Z259" s="347" t="s">
        <v>77</v>
      </c>
      <c r="AA259" s="336" t="s">
        <v>83</v>
      </c>
      <c r="AB259" s="357">
        <v>45357</v>
      </c>
      <c r="AC259" s="357">
        <v>45372</v>
      </c>
      <c r="AD259" s="357">
        <v>45387</v>
      </c>
      <c r="AE259" s="357">
        <v>45387</v>
      </c>
      <c r="AF259" s="350">
        <f t="shared" si="26"/>
        <v>15</v>
      </c>
      <c r="AG259" s="350">
        <f t="shared" si="26"/>
        <v>15</v>
      </c>
      <c r="AH259" s="350">
        <f t="shared" si="23"/>
        <v>30</v>
      </c>
      <c r="AI259" s="350" t="s">
        <v>69</v>
      </c>
      <c r="AJ259" s="351" t="s">
        <v>69</v>
      </c>
      <c r="AK259" s="350" t="str">
        <f>VLOOKUP(Q259,[5]BD!H$6:K$170,4,0)</f>
        <v>13-10-00-088</v>
      </c>
    </row>
    <row r="260" spans="1:37" s="334" customFormat="1" ht="15" customHeight="1" x14ac:dyDescent="0.25">
      <c r="A260" s="68">
        <v>240</v>
      </c>
      <c r="B260" s="335">
        <v>72151703</v>
      </c>
      <c r="C260" s="336" t="s">
        <v>473</v>
      </c>
      <c r="D260" s="337" t="s">
        <v>241</v>
      </c>
      <c r="E260" s="338">
        <v>45</v>
      </c>
      <c r="F260" s="336" t="s">
        <v>164</v>
      </c>
      <c r="G260" s="73" t="s">
        <v>67</v>
      </c>
      <c r="H260" s="339">
        <v>6000000</v>
      </c>
      <c r="I260" s="339">
        <v>6000000</v>
      </c>
      <c r="J260" s="340" t="s">
        <v>68</v>
      </c>
      <c r="K260" s="336" t="s">
        <v>69</v>
      </c>
      <c r="L260" s="76">
        <f t="shared" si="25"/>
        <v>0</v>
      </c>
      <c r="M260" s="341" t="s">
        <v>673</v>
      </c>
      <c r="N260" s="342" t="s">
        <v>100</v>
      </c>
      <c r="O260" s="342" t="s">
        <v>72</v>
      </c>
      <c r="P260" s="343" t="s">
        <v>69</v>
      </c>
      <c r="Q260" s="325" t="s">
        <v>654</v>
      </c>
      <c r="R260" s="325" t="s">
        <v>1166</v>
      </c>
      <c r="S260" s="325" t="s">
        <v>1182</v>
      </c>
      <c r="T260" s="345" t="s">
        <v>655</v>
      </c>
      <c r="U260" s="350">
        <v>146201202</v>
      </c>
      <c r="V260" s="345" t="s">
        <v>656</v>
      </c>
      <c r="W260" s="345" t="s">
        <v>521</v>
      </c>
      <c r="X260" s="346" t="s">
        <v>657</v>
      </c>
      <c r="Y260" s="342">
        <v>4850576</v>
      </c>
      <c r="Z260" s="347" t="s">
        <v>77</v>
      </c>
      <c r="AA260" s="336" t="s">
        <v>81</v>
      </c>
      <c r="AB260" s="357">
        <v>45404</v>
      </c>
      <c r="AC260" s="357">
        <v>45418</v>
      </c>
      <c r="AD260" s="357">
        <v>45447</v>
      </c>
      <c r="AE260" s="357">
        <v>45447</v>
      </c>
      <c r="AF260" s="350">
        <f t="shared" si="26"/>
        <v>14</v>
      </c>
      <c r="AG260" s="350">
        <f t="shared" si="26"/>
        <v>29</v>
      </c>
      <c r="AH260" s="350">
        <f t="shared" si="23"/>
        <v>43</v>
      </c>
      <c r="AI260" s="350" t="s">
        <v>69</v>
      </c>
      <c r="AJ260" s="351" t="s">
        <v>69</v>
      </c>
      <c r="AK260" s="350" t="str">
        <f>VLOOKUP(Q260,[5]BD!H$6:K$170,4,0)</f>
        <v>13-10-00-088</v>
      </c>
    </row>
    <row r="261" spans="1:37" s="334" customFormat="1" ht="15" customHeight="1" x14ac:dyDescent="0.25">
      <c r="A261" s="68">
        <v>241</v>
      </c>
      <c r="B261" s="335">
        <v>80131800</v>
      </c>
      <c r="C261" s="336" t="s">
        <v>674</v>
      </c>
      <c r="D261" s="337" t="s">
        <v>151</v>
      </c>
      <c r="E261" s="338">
        <v>235</v>
      </c>
      <c r="F261" s="336" t="s">
        <v>164</v>
      </c>
      <c r="G261" s="73" t="s">
        <v>67</v>
      </c>
      <c r="H261" s="339">
        <v>115000000</v>
      </c>
      <c r="I261" s="339">
        <v>115000000</v>
      </c>
      <c r="J261" s="340" t="s">
        <v>675</v>
      </c>
      <c r="K261" s="336" t="s">
        <v>69</v>
      </c>
      <c r="L261" s="76">
        <f t="shared" si="25"/>
        <v>0</v>
      </c>
      <c r="M261" s="341" t="s">
        <v>676</v>
      </c>
      <c r="N261" s="342" t="s">
        <v>100</v>
      </c>
      <c r="O261" s="342" t="s">
        <v>72</v>
      </c>
      <c r="P261" s="343" t="s">
        <v>69</v>
      </c>
      <c r="Q261" s="325" t="s">
        <v>654</v>
      </c>
      <c r="R261" s="325" t="s">
        <v>1166</v>
      </c>
      <c r="S261" s="325" t="s">
        <v>1182</v>
      </c>
      <c r="T261" s="345" t="s">
        <v>655</v>
      </c>
      <c r="U261" s="350">
        <v>146201202</v>
      </c>
      <c r="V261" s="345" t="s">
        <v>656</v>
      </c>
      <c r="W261" s="345" t="s">
        <v>521</v>
      </c>
      <c r="X261" s="346" t="s">
        <v>657</v>
      </c>
      <c r="Y261" s="342">
        <v>4850576</v>
      </c>
      <c r="Z261" s="347" t="s">
        <v>77</v>
      </c>
      <c r="AA261" s="336" t="s">
        <v>83</v>
      </c>
      <c r="AB261" s="357">
        <v>45328</v>
      </c>
      <c r="AC261" s="357">
        <v>45342</v>
      </c>
      <c r="AD261" s="357">
        <v>45356</v>
      </c>
      <c r="AE261" s="357">
        <v>45359</v>
      </c>
      <c r="AF261" s="350">
        <f t="shared" si="26"/>
        <v>14</v>
      </c>
      <c r="AG261" s="350">
        <f t="shared" si="26"/>
        <v>14</v>
      </c>
      <c r="AH261" s="350">
        <f t="shared" si="23"/>
        <v>28</v>
      </c>
      <c r="AI261" s="350" t="s">
        <v>69</v>
      </c>
      <c r="AJ261" s="351" t="s">
        <v>69</v>
      </c>
      <c r="AK261" s="350" t="str">
        <f>VLOOKUP(Q261,[5]BD!H$6:K$170,4,0)</f>
        <v>13-10-00-088</v>
      </c>
    </row>
    <row r="262" spans="1:37" s="334" customFormat="1" ht="15" customHeight="1" x14ac:dyDescent="0.25">
      <c r="A262" s="68">
        <v>242</v>
      </c>
      <c r="B262" s="335">
        <v>46171514</v>
      </c>
      <c r="C262" s="336" t="s">
        <v>677</v>
      </c>
      <c r="D262" s="337" t="s">
        <v>321</v>
      </c>
      <c r="E262" s="338">
        <v>60</v>
      </c>
      <c r="F262" s="336" t="s">
        <v>164</v>
      </c>
      <c r="G262" s="73" t="s">
        <v>67</v>
      </c>
      <c r="H262" s="339">
        <v>6000000</v>
      </c>
      <c r="I262" s="339">
        <v>6000000</v>
      </c>
      <c r="J262" s="340" t="s">
        <v>68</v>
      </c>
      <c r="K262" s="336" t="s">
        <v>69</v>
      </c>
      <c r="L262" s="76">
        <f t="shared" si="25"/>
        <v>0</v>
      </c>
      <c r="M262" s="341" t="s">
        <v>678</v>
      </c>
      <c r="N262" s="342" t="s">
        <v>154</v>
      </c>
      <c r="O262" s="342" t="s">
        <v>72</v>
      </c>
      <c r="P262" s="343" t="s">
        <v>69</v>
      </c>
      <c r="Q262" s="325" t="s">
        <v>654</v>
      </c>
      <c r="R262" s="325" t="s">
        <v>1166</v>
      </c>
      <c r="S262" s="325" t="s">
        <v>1182</v>
      </c>
      <c r="T262" s="345" t="s">
        <v>655</v>
      </c>
      <c r="U262" s="350">
        <v>146201202</v>
      </c>
      <c r="V262" s="345" t="s">
        <v>656</v>
      </c>
      <c r="W262" s="345" t="s">
        <v>521</v>
      </c>
      <c r="X262" s="346" t="s">
        <v>657</v>
      </c>
      <c r="Y262" s="342">
        <v>4850576</v>
      </c>
      <c r="Z262" s="347" t="s">
        <v>77</v>
      </c>
      <c r="AA262" s="336" t="s">
        <v>197</v>
      </c>
      <c r="AB262" s="357">
        <v>45448</v>
      </c>
      <c r="AC262" s="357">
        <v>45469</v>
      </c>
      <c r="AD262" s="357">
        <v>45489</v>
      </c>
      <c r="AE262" s="357">
        <v>45491</v>
      </c>
      <c r="AF262" s="350">
        <f t="shared" si="26"/>
        <v>21</v>
      </c>
      <c r="AG262" s="350">
        <f t="shared" si="26"/>
        <v>20</v>
      </c>
      <c r="AH262" s="350">
        <f t="shared" si="23"/>
        <v>41</v>
      </c>
      <c r="AI262" s="350" t="s">
        <v>69</v>
      </c>
      <c r="AJ262" s="351" t="s">
        <v>69</v>
      </c>
      <c r="AK262" s="350" t="str">
        <f>VLOOKUP(Q262,[5]BD!H$6:K$170,4,0)</f>
        <v>13-10-00-088</v>
      </c>
    </row>
    <row r="263" spans="1:37" s="334" customFormat="1" ht="15" customHeight="1" x14ac:dyDescent="0.25">
      <c r="A263" s="68">
        <v>243</v>
      </c>
      <c r="B263" s="335">
        <v>90121603</v>
      </c>
      <c r="C263" s="336" t="s">
        <v>679</v>
      </c>
      <c r="D263" s="337" t="s">
        <v>65</v>
      </c>
      <c r="E263" s="338">
        <v>300</v>
      </c>
      <c r="F263" s="336" t="s">
        <v>66</v>
      </c>
      <c r="G263" s="73" t="s">
        <v>67</v>
      </c>
      <c r="H263" s="339">
        <v>2000000</v>
      </c>
      <c r="I263" s="339">
        <v>2000000</v>
      </c>
      <c r="J263" s="340" t="s">
        <v>68</v>
      </c>
      <c r="K263" s="336" t="s">
        <v>69</v>
      </c>
      <c r="L263" s="76">
        <f t="shared" si="25"/>
        <v>0</v>
      </c>
      <c r="M263" s="341" t="s">
        <v>680</v>
      </c>
      <c r="N263" s="342" t="s">
        <v>100</v>
      </c>
      <c r="O263" s="342" t="s">
        <v>72</v>
      </c>
      <c r="P263" s="343" t="s">
        <v>69</v>
      </c>
      <c r="Q263" s="325" t="s">
        <v>654</v>
      </c>
      <c r="R263" s="325" t="s">
        <v>1166</v>
      </c>
      <c r="S263" s="325" t="s">
        <v>1182</v>
      </c>
      <c r="T263" s="345" t="s">
        <v>655</v>
      </c>
      <c r="U263" s="350">
        <v>146201202</v>
      </c>
      <c r="V263" s="345" t="s">
        <v>656</v>
      </c>
      <c r="W263" s="345" t="s">
        <v>521</v>
      </c>
      <c r="X263" s="346" t="s">
        <v>657</v>
      </c>
      <c r="Y263" s="342">
        <v>4850576</v>
      </c>
      <c r="Z263" s="347" t="s">
        <v>77</v>
      </c>
      <c r="AA263" s="336" t="s">
        <v>283</v>
      </c>
      <c r="AB263" s="357">
        <v>45296</v>
      </c>
      <c r="AC263" s="357">
        <v>45320</v>
      </c>
      <c r="AD263" s="357">
        <v>45342</v>
      </c>
      <c r="AE263" s="357">
        <v>45342</v>
      </c>
      <c r="AF263" s="350">
        <f t="shared" si="26"/>
        <v>24</v>
      </c>
      <c r="AG263" s="350">
        <f t="shared" si="26"/>
        <v>22</v>
      </c>
      <c r="AH263" s="350">
        <f t="shared" si="23"/>
        <v>46</v>
      </c>
      <c r="AI263" s="350" t="s">
        <v>69</v>
      </c>
      <c r="AJ263" s="351" t="s">
        <v>69</v>
      </c>
      <c r="AK263" s="350" t="str">
        <f>VLOOKUP(Q263,[5]BD!H$6:K$170,4,0)</f>
        <v>13-10-00-088</v>
      </c>
    </row>
    <row r="264" spans="1:37" s="334" customFormat="1" ht="15" customHeight="1" x14ac:dyDescent="0.25">
      <c r="A264" s="68">
        <v>244</v>
      </c>
      <c r="B264" s="335">
        <v>56101715</v>
      </c>
      <c r="C264" s="336" t="s">
        <v>681</v>
      </c>
      <c r="D264" s="337" t="s">
        <v>151</v>
      </c>
      <c r="E264" s="338">
        <v>230</v>
      </c>
      <c r="F264" s="336" t="s">
        <v>164</v>
      </c>
      <c r="G264" s="73" t="s">
        <v>67</v>
      </c>
      <c r="H264" s="339">
        <v>6000000</v>
      </c>
      <c r="I264" s="339">
        <v>6000000</v>
      </c>
      <c r="J264" s="340" t="s">
        <v>68</v>
      </c>
      <c r="K264" s="336" t="s">
        <v>69</v>
      </c>
      <c r="L264" s="76">
        <f t="shared" si="25"/>
        <v>0</v>
      </c>
      <c r="M264" s="341" t="s">
        <v>682</v>
      </c>
      <c r="N264" s="342" t="s">
        <v>100</v>
      </c>
      <c r="O264" s="342" t="s">
        <v>72</v>
      </c>
      <c r="P264" s="343" t="s">
        <v>69</v>
      </c>
      <c r="Q264" s="325" t="s">
        <v>654</v>
      </c>
      <c r="R264" s="325" t="s">
        <v>1166</v>
      </c>
      <c r="S264" s="325" t="s">
        <v>1182</v>
      </c>
      <c r="T264" s="345" t="s">
        <v>655</v>
      </c>
      <c r="U264" s="350">
        <v>146201202</v>
      </c>
      <c r="V264" s="345" t="s">
        <v>656</v>
      </c>
      <c r="W264" s="345" t="s">
        <v>521</v>
      </c>
      <c r="X264" s="346" t="s">
        <v>657</v>
      </c>
      <c r="Y264" s="342">
        <v>4850576</v>
      </c>
      <c r="Z264" s="347" t="s">
        <v>77</v>
      </c>
      <c r="AA264" s="336" t="s">
        <v>197</v>
      </c>
      <c r="AB264" s="357">
        <v>45334</v>
      </c>
      <c r="AC264" s="357">
        <v>45348</v>
      </c>
      <c r="AD264" s="357">
        <v>45355</v>
      </c>
      <c r="AE264" s="357">
        <v>45358</v>
      </c>
      <c r="AF264" s="350">
        <f t="shared" si="26"/>
        <v>14</v>
      </c>
      <c r="AG264" s="350">
        <f t="shared" si="26"/>
        <v>7</v>
      </c>
      <c r="AH264" s="350">
        <f t="shared" si="23"/>
        <v>21</v>
      </c>
      <c r="AI264" s="350" t="s">
        <v>69</v>
      </c>
      <c r="AJ264" s="351" t="s">
        <v>69</v>
      </c>
      <c r="AK264" s="350" t="str">
        <f>VLOOKUP(Q264,[5]BD!H$6:K$170,4,0)</f>
        <v>13-10-00-088</v>
      </c>
    </row>
    <row r="265" spans="1:37" s="334" customFormat="1" ht="15" customHeight="1" x14ac:dyDescent="0.25">
      <c r="A265" s="68">
        <v>245</v>
      </c>
      <c r="B265" s="335">
        <v>72102100</v>
      </c>
      <c r="C265" s="336" t="s">
        <v>606</v>
      </c>
      <c r="D265" s="337" t="s">
        <v>151</v>
      </c>
      <c r="E265" s="338">
        <v>90</v>
      </c>
      <c r="F265" s="336" t="s">
        <v>164</v>
      </c>
      <c r="G265" s="73" t="s">
        <v>67</v>
      </c>
      <c r="H265" s="339">
        <v>17000000</v>
      </c>
      <c r="I265" s="339">
        <v>17000000</v>
      </c>
      <c r="J265" s="340" t="s">
        <v>68</v>
      </c>
      <c r="K265" s="336" t="s">
        <v>69</v>
      </c>
      <c r="L265" s="76">
        <f t="shared" si="25"/>
        <v>0</v>
      </c>
      <c r="M265" s="341" t="s">
        <v>683</v>
      </c>
      <c r="N265" s="342" t="s">
        <v>100</v>
      </c>
      <c r="O265" s="342" t="s">
        <v>72</v>
      </c>
      <c r="P265" s="343" t="s">
        <v>69</v>
      </c>
      <c r="Q265" s="325" t="s">
        <v>654</v>
      </c>
      <c r="R265" s="325" t="s">
        <v>1166</v>
      </c>
      <c r="S265" s="325" t="s">
        <v>1182</v>
      </c>
      <c r="T265" s="345" t="s">
        <v>655</v>
      </c>
      <c r="U265" s="350">
        <v>146201202</v>
      </c>
      <c r="V265" s="345" t="s">
        <v>656</v>
      </c>
      <c r="W265" s="345" t="s">
        <v>521</v>
      </c>
      <c r="X265" s="346" t="s">
        <v>657</v>
      </c>
      <c r="Y265" s="342">
        <v>4850576</v>
      </c>
      <c r="Z265" s="347" t="s">
        <v>77</v>
      </c>
      <c r="AA265" s="336" t="s">
        <v>78</v>
      </c>
      <c r="AB265" s="357">
        <v>45308</v>
      </c>
      <c r="AC265" s="357">
        <v>45327</v>
      </c>
      <c r="AD265" s="357">
        <v>45348</v>
      </c>
      <c r="AE265" s="357">
        <v>45350</v>
      </c>
      <c r="AF265" s="350">
        <f t="shared" si="26"/>
        <v>19</v>
      </c>
      <c r="AG265" s="350">
        <f t="shared" si="26"/>
        <v>21</v>
      </c>
      <c r="AH265" s="350">
        <f t="shared" si="23"/>
        <v>40</v>
      </c>
      <c r="AI265" s="350" t="s">
        <v>69</v>
      </c>
      <c r="AJ265" s="351" t="s">
        <v>69</v>
      </c>
      <c r="AK265" s="350" t="str">
        <f>VLOOKUP(Q265,[5]BD!H$6:K$170,4,0)</f>
        <v>13-10-00-088</v>
      </c>
    </row>
    <row r="266" spans="1:37" s="334" customFormat="1" ht="15" customHeight="1" x14ac:dyDescent="0.25">
      <c r="A266" s="68">
        <v>246</v>
      </c>
      <c r="B266" s="335">
        <v>81141504</v>
      </c>
      <c r="C266" s="336" t="s">
        <v>684</v>
      </c>
      <c r="D266" s="337" t="s">
        <v>235</v>
      </c>
      <c r="E266" s="338">
        <v>30</v>
      </c>
      <c r="F266" s="336" t="s">
        <v>164</v>
      </c>
      <c r="G266" s="73" t="s">
        <v>67</v>
      </c>
      <c r="H266" s="339">
        <v>15000000</v>
      </c>
      <c r="I266" s="339">
        <v>15000000</v>
      </c>
      <c r="J266" s="340" t="s">
        <v>68</v>
      </c>
      <c r="K266" s="336" t="s">
        <v>69</v>
      </c>
      <c r="L266" s="76">
        <f t="shared" si="25"/>
        <v>0</v>
      </c>
      <c r="M266" s="341" t="s">
        <v>685</v>
      </c>
      <c r="N266" s="342" t="s">
        <v>686</v>
      </c>
      <c r="O266" s="342" t="s">
        <v>72</v>
      </c>
      <c r="P266" s="343" t="s">
        <v>69</v>
      </c>
      <c r="Q266" s="325" t="s">
        <v>654</v>
      </c>
      <c r="R266" s="325" t="s">
        <v>1166</v>
      </c>
      <c r="S266" s="325" t="s">
        <v>1182</v>
      </c>
      <c r="T266" s="345" t="s">
        <v>655</v>
      </c>
      <c r="U266" s="350">
        <v>146201202</v>
      </c>
      <c r="V266" s="345" t="s">
        <v>656</v>
      </c>
      <c r="W266" s="345" t="s">
        <v>521</v>
      </c>
      <c r="X266" s="346" t="s">
        <v>657</v>
      </c>
      <c r="Y266" s="342">
        <v>4850576</v>
      </c>
      <c r="Z266" s="347" t="s">
        <v>77</v>
      </c>
      <c r="AA266" s="336" t="s">
        <v>78</v>
      </c>
      <c r="AB266" s="357">
        <v>45483</v>
      </c>
      <c r="AC266" s="357">
        <v>45505</v>
      </c>
      <c r="AD266" s="357">
        <v>45520</v>
      </c>
      <c r="AE266" s="357">
        <v>45526</v>
      </c>
      <c r="AF266" s="350">
        <f t="shared" si="26"/>
        <v>22</v>
      </c>
      <c r="AG266" s="350">
        <f t="shared" si="26"/>
        <v>15</v>
      </c>
      <c r="AH266" s="350">
        <f t="shared" ref="AH266:AH329" si="27">+AF266+AG266</f>
        <v>37</v>
      </c>
      <c r="AI266" s="350" t="s">
        <v>69</v>
      </c>
      <c r="AJ266" s="351" t="s">
        <v>69</v>
      </c>
      <c r="AK266" s="350" t="str">
        <f>VLOOKUP(Q266,[5]BD!H$6:K$170,4,0)</f>
        <v>13-10-00-088</v>
      </c>
    </row>
    <row r="267" spans="1:37" s="334" customFormat="1" ht="15" customHeight="1" x14ac:dyDescent="0.25">
      <c r="A267" s="127">
        <v>247</v>
      </c>
      <c r="B267" s="335">
        <v>80131500</v>
      </c>
      <c r="C267" s="345" t="s">
        <v>166</v>
      </c>
      <c r="D267" s="337" t="s">
        <v>65</v>
      </c>
      <c r="E267" s="338">
        <v>365</v>
      </c>
      <c r="F267" s="336" t="s">
        <v>66</v>
      </c>
      <c r="G267" s="73" t="s">
        <v>67</v>
      </c>
      <c r="H267" s="339">
        <v>5574504000</v>
      </c>
      <c r="I267" s="339">
        <v>5574504000</v>
      </c>
      <c r="J267" s="340" t="s">
        <v>68</v>
      </c>
      <c r="K267" s="336" t="s">
        <v>69</v>
      </c>
      <c r="L267" s="76">
        <f t="shared" si="25"/>
        <v>0</v>
      </c>
      <c r="M267" s="341" t="s">
        <v>687</v>
      </c>
      <c r="N267" s="342" t="s">
        <v>169</v>
      </c>
      <c r="O267" s="342" t="s">
        <v>72</v>
      </c>
      <c r="P267" s="343" t="s">
        <v>69</v>
      </c>
      <c r="Q267" s="325" t="s">
        <v>654</v>
      </c>
      <c r="R267" s="325" t="s">
        <v>1166</v>
      </c>
      <c r="S267" s="325" t="s">
        <v>1182</v>
      </c>
      <c r="T267" s="345" t="s">
        <v>655</v>
      </c>
      <c r="U267" s="350">
        <v>146201202</v>
      </c>
      <c r="V267" s="345" t="s">
        <v>656</v>
      </c>
      <c r="W267" s="345" t="s">
        <v>521</v>
      </c>
      <c r="X267" s="346" t="s">
        <v>657</v>
      </c>
      <c r="Y267" s="342">
        <v>4850576</v>
      </c>
      <c r="Z267" s="347" t="s">
        <v>77</v>
      </c>
      <c r="AA267" s="336" t="s">
        <v>78</v>
      </c>
      <c r="AB267" s="357">
        <v>45266</v>
      </c>
      <c r="AC267" s="357">
        <v>45293</v>
      </c>
      <c r="AD267" s="357">
        <v>45294</v>
      </c>
      <c r="AE267" s="357">
        <v>45294</v>
      </c>
      <c r="AF267" s="350">
        <f t="shared" si="26"/>
        <v>27</v>
      </c>
      <c r="AG267" s="350">
        <f t="shared" si="26"/>
        <v>1</v>
      </c>
      <c r="AH267" s="350">
        <f t="shared" si="27"/>
        <v>28</v>
      </c>
      <c r="AI267" s="350" t="s">
        <v>69</v>
      </c>
      <c r="AJ267" s="351" t="s">
        <v>69</v>
      </c>
      <c r="AK267" s="350" t="str">
        <f>VLOOKUP(Q267,[5]BD!H$6:K$170,4,0)</f>
        <v>13-10-00-088</v>
      </c>
    </row>
    <row r="268" spans="1:37" s="334" customFormat="1" ht="15" customHeight="1" x14ac:dyDescent="0.25">
      <c r="A268" s="127">
        <v>248</v>
      </c>
      <c r="B268" s="335">
        <v>80131500</v>
      </c>
      <c r="C268" s="345" t="s">
        <v>166</v>
      </c>
      <c r="D268" s="337" t="s">
        <v>65</v>
      </c>
      <c r="E268" s="338">
        <v>360</v>
      </c>
      <c r="F268" s="336" t="s">
        <v>66</v>
      </c>
      <c r="G268" s="73" t="s">
        <v>67</v>
      </c>
      <c r="H268" s="339">
        <v>297450004</v>
      </c>
      <c r="I268" s="339">
        <v>297450004</v>
      </c>
      <c r="J268" s="340" t="s">
        <v>68</v>
      </c>
      <c r="K268" s="336" t="s">
        <v>69</v>
      </c>
      <c r="L268" s="76">
        <f t="shared" si="25"/>
        <v>0</v>
      </c>
      <c r="M268" s="341" t="s">
        <v>688</v>
      </c>
      <c r="N268" s="342" t="s">
        <v>169</v>
      </c>
      <c r="O268" s="342" t="s">
        <v>72</v>
      </c>
      <c r="P268" s="343" t="s">
        <v>69</v>
      </c>
      <c r="Q268" s="325" t="s">
        <v>689</v>
      </c>
      <c r="R268" s="325" t="s">
        <v>1166</v>
      </c>
      <c r="S268" s="325" t="s">
        <v>1182</v>
      </c>
      <c r="T268" s="345" t="s">
        <v>690</v>
      </c>
      <c r="U268" s="350">
        <v>148201245</v>
      </c>
      <c r="V268" s="345" t="s">
        <v>691</v>
      </c>
      <c r="W268" s="345" t="s">
        <v>692</v>
      </c>
      <c r="X268" s="346" t="s">
        <v>693</v>
      </c>
      <c r="Y268" s="342">
        <v>3103158193</v>
      </c>
      <c r="Z268" s="347" t="s">
        <v>77</v>
      </c>
      <c r="AA268" s="336" t="s">
        <v>78</v>
      </c>
      <c r="AB268" s="357">
        <v>45272</v>
      </c>
      <c r="AC268" s="357">
        <v>45293</v>
      </c>
      <c r="AD268" s="357">
        <v>45300</v>
      </c>
      <c r="AE268" s="357">
        <v>45300</v>
      </c>
      <c r="AF268" s="350">
        <f t="shared" si="26"/>
        <v>21</v>
      </c>
      <c r="AG268" s="350">
        <f t="shared" si="26"/>
        <v>7</v>
      </c>
      <c r="AH268" s="350">
        <f t="shared" si="27"/>
        <v>28</v>
      </c>
      <c r="AI268" s="350" t="s">
        <v>69</v>
      </c>
      <c r="AJ268" s="351" t="s">
        <v>69</v>
      </c>
      <c r="AK268" s="350" t="str">
        <f>VLOOKUP(Q268,[5]BD!H$6:K$170,4,0)</f>
        <v>13-10-00-048</v>
      </c>
    </row>
    <row r="269" spans="1:37" s="334" customFormat="1" ht="15" customHeight="1" x14ac:dyDescent="0.25">
      <c r="A269" s="127">
        <v>249</v>
      </c>
      <c r="B269" s="335">
        <v>80131500</v>
      </c>
      <c r="C269" s="345" t="s">
        <v>166</v>
      </c>
      <c r="D269" s="337" t="s">
        <v>65</v>
      </c>
      <c r="E269" s="338">
        <v>360</v>
      </c>
      <c r="F269" s="336" t="s">
        <v>66</v>
      </c>
      <c r="G269" s="73" t="s">
        <v>67</v>
      </c>
      <c r="H269" s="339">
        <v>46434456</v>
      </c>
      <c r="I269" s="339">
        <v>46434456</v>
      </c>
      <c r="J269" s="340" t="s">
        <v>68</v>
      </c>
      <c r="K269" s="336" t="s">
        <v>69</v>
      </c>
      <c r="L269" s="76">
        <f t="shared" si="25"/>
        <v>0</v>
      </c>
      <c r="M269" s="341" t="s">
        <v>694</v>
      </c>
      <c r="N269" s="342" t="s">
        <v>169</v>
      </c>
      <c r="O269" s="342" t="s">
        <v>72</v>
      </c>
      <c r="P269" s="343" t="s">
        <v>69</v>
      </c>
      <c r="Q269" s="325" t="s">
        <v>689</v>
      </c>
      <c r="R269" s="325" t="s">
        <v>1166</v>
      </c>
      <c r="S269" s="325" t="s">
        <v>1182</v>
      </c>
      <c r="T269" s="345" t="s">
        <v>690</v>
      </c>
      <c r="U269" s="350">
        <v>148201245</v>
      </c>
      <c r="V269" s="345" t="s">
        <v>691</v>
      </c>
      <c r="W269" s="345" t="s">
        <v>692</v>
      </c>
      <c r="X269" s="346" t="s">
        <v>693</v>
      </c>
      <c r="Y269" s="342">
        <v>3103158193</v>
      </c>
      <c r="Z269" s="347" t="s">
        <v>77</v>
      </c>
      <c r="AA269" s="336" t="s">
        <v>78</v>
      </c>
      <c r="AB269" s="357">
        <v>45272</v>
      </c>
      <c r="AC269" s="357">
        <v>45293</v>
      </c>
      <c r="AD269" s="357">
        <v>45300</v>
      </c>
      <c r="AE269" s="357">
        <v>45300</v>
      </c>
      <c r="AF269" s="350">
        <f t="shared" si="26"/>
        <v>21</v>
      </c>
      <c r="AG269" s="350">
        <f t="shared" si="26"/>
        <v>7</v>
      </c>
      <c r="AH269" s="350">
        <f t="shared" si="27"/>
        <v>28</v>
      </c>
      <c r="AI269" s="350" t="s">
        <v>69</v>
      </c>
      <c r="AJ269" s="351" t="s">
        <v>69</v>
      </c>
      <c r="AK269" s="350" t="str">
        <f>VLOOKUP(Q269,[5]BD!H$6:K$170,4,0)</f>
        <v>13-10-00-048</v>
      </c>
    </row>
    <row r="270" spans="1:37" s="334" customFormat="1" ht="15" customHeight="1" x14ac:dyDescent="0.25">
      <c r="A270" s="68">
        <v>250</v>
      </c>
      <c r="B270" s="335">
        <v>72154055</v>
      </c>
      <c r="C270" s="379" t="s">
        <v>695</v>
      </c>
      <c r="D270" s="337" t="s">
        <v>151</v>
      </c>
      <c r="E270" s="338">
        <v>311</v>
      </c>
      <c r="F270" s="336" t="s">
        <v>164</v>
      </c>
      <c r="G270" s="73" t="s">
        <v>67</v>
      </c>
      <c r="H270" s="339">
        <v>8000000</v>
      </c>
      <c r="I270" s="339">
        <v>8000000</v>
      </c>
      <c r="J270" s="340" t="s">
        <v>68</v>
      </c>
      <c r="K270" s="336" t="s">
        <v>69</v>
      </c>
      <c r="L270" s="76">
        <f t="shared" si="25"/>
        <v>0</v>
      </c>
      <c r="M270" s="341" t="s">
        <v>696</v>
      </c>
      <c r="N270" s="342" t="s">
        <v>100</v>
      </c>
      <c r="O270" s="342" t="s">
        <v>72</v>
      </c>
      <c r="P270" s="343" t="s">
        <v>69</v>
      </c>
      <c r="Q270" s="325" t="s">
        <v>689</v>
      </c>
      <c r="R270" s="325" t="s">
        <v>1166</v>
      </c>
      <c r="S270" s="325" t="s">
        <v>1182</v>
      </c>
      <c r="T270" s="345" t="s">
        <v>690</v>
      </c>
      <c r="U270" s="350">
        <v>148201245</v>
      </c>
      <c r="V270" s="345" t="s">
        <v>691</v>
      </c>
      <c r="W270" s="345" t="s">
        <v>692</v>
      </c>
      <c r="X270" s="346" t="s">
        <v>693</v>
      </c>
      <c r="Y270" s="342">
        <v>3103158193</v>
      </c>
      <c r="Z270" s="347" t="s">
        <v>77</v>
      </c>
      <c r="AA270" s="336" t="s">
        <v>81</v>
      </c>
      <c r="AB270" s="357">
        <v>45306</v>
      </c>
      <c r="AC270" s="357">
        <v>45334</v>
      </c>
      <c r="AD270" s="357">
        <v>45345</v>
      </c>
      <c r="AE270" s="357">
        <v>45345</v>
      </c>
      <c r="AF270" s="350">
        <f t="shared" si="26"/>
        <v>28</v>
      </c>
      <c r="AG270" s="350">
        <f t="shared" si="26"/>
        <v>11</v>
      </c>
      <c r="AH270" s="350">
        <f t="shared" si="27"/>
        <v>39</v>
      </c>
      <c r="AI270" s="350" t="s">
        <v>69</v>
      </c>
      <c r="AJ270" s="351" t="s">
        <v>69</v>
      </c>
      <c r="AK270" s="350" t="str">
        <f>VLOOKUP(Q270,[5]BD!H$6:K$170,4,0)</f>
        <v>13-10-00-048</v>
      </c>
    </row>
    <row r="271" spans="1:37" s="334" customFormat="1" ht="15" customHeight="1" x14ac:dyDescent="0.25">
      <c r="A271" s="68">
        <v>251</v>
      </c>
      <c r="B271" s="335">
        <v>72154022</v>
      </c>
      <c r="C271" s="336" t="s">
        <v>484</v>
      </c>
      <c r="D271" s="337" t="s">
        <v>156</v>
      </c>
      <c r="E271" s="338">
        <v>290</v>
      </c>
      <c r="F271" s="336" t="s">
        <v>164</v>
      </c>
      <c r="G271" s="73" t="s">
        <v>67</v>
      </c>
      <c r="H271" s="339">
        <v>12100000</v>
      </c>
      <c r="I271" s="339">
        <v>12100000</v>
      </c>
      <c r="J271" s="340" t="s">
        <v>68</v>
      </c>
      <c r="K271" s="336" t="s">
        <v>69</v>
      </c>
      <c r="L271" s="76">
        <f t="shared" si="25"/>
        <v>0</v>
      </c>
      <c r="M271" s="341" t="s">
        <v>697</v>
      </c>
      <c r="N271" s="342" t="s">
        <v>100</v>
      </c>
      <c r="O271" s="342" t="s">
        <v>72</v>
      </c>
      <c r="P271" s="343" t="s">
        <v>69</v>
      </c>
      <c r="Q271" s="325" t="s">
        <v>689</v>
      </c>
      <c r="R271" s="325" t="s">
        <v>1166</v>
      </c>
      <c r="S271" s="325" t="s">
        <v>1182</v>
      </c>
      <c r="T271" s="345" t="s">
        <v>690</v>
      </c>
      <c r="U271" s="350">
        <v>148201245</v>
      </c>
      <c r="V271" s="345" t="s">
        <v>691</v>
      </c>
      <c r="W271" s="345" t="s">
        <v>692</v>
      </c>
      <c r="X271" s="346" t="s">
        <v>693</v>
      </c>
      <c r="Y271" s="342">
        <v>3103158193</v>
      </c>
      <c r="Z271" s="347" t="s">
        <v>77</v>
      </c>
      <c r="AA271" s="336" t="s">
        <v>78</v>
      </c>
      <c r="AB271" s="357">
        <v>45337</v>
      </c>
      <c r="AC271" s="357">
        <v>45352</v>
      </c>
      <c r="AD271" s="357">
        <v>45366</v>
      </c>
      <c r="AE271" s="357">
        <v>45366</v>
      </c>
      <c r="AF271" s="350">
        <f t="shared" si="26"/>
        <v>15</v>
      </c>
      <c r="AG271" s="350">
        <f t="shared" si="26"/>
        <v>14</v>
      </c>
      <c r="AH271" s="350">
        <f t="shared" si="27"/>
        <v>29</v>
      </c>
      <c r="AI271" s="350" t="s">
        <v>69</v>
      </c>
      <c r="AJ271" s="351" t="s">
        <v>69</v>
      </c>
      <c r="AK271" s="350" t="str">
        <f>VLOOKUP(Q271,[5]BD!H$6:K$170,4,0)</f>
        <v>13-10-00-048</v>
      </c>
    </row>
    <row r="272" spans="1:37" s="334" customFormat="1" ht="15" customHeight="1" x14ac:dyDescent="0.25">
      <c r="A272" s="68">
        <v>252</v>
      </c>
      <c r="B272" s="335">
        <v>60121701</v>
      </c>
      <c r="C272" s="336" t="s">
        <v>698</v>
      </c>
      <c r="D272" s="337" t="s">
        <v>156</v>
      </c>
      <c r="E272" s="338">
        <v>290</v>
      </c>
      <c r="F272" s="336" t="s">
        <v>164</v>
      </c>
      <c r="G272" s="73" t="s">
        <v>67</v>
      </c>
      <c r="H272" s="339">
        <v>2000000</v>
      </c>
      <c r="I272" s="339">
        <v>2000000</v>
      </c>
      <c r="J272" s="340" t="s">
        <v>68</v>
      </c>
      <c r="K272" s="336" t="s">
        <v>69</v>
      </c>
      <c r="L272" s="76">
        <f t="shared" si="25"/>
        <v>0</v>
      </c>
      <c r="M272" s="341" t="s">
        <v>699</v>
      </c>
      <c r="N272" s="342" t="s">
        <v>313</v>
      </c>
      <c r="O272" s="342" t="s">
        <v>72</v>
      </c>
      <c r="P272" s="343" t="s">
        <v>69</v>
      </c>
      <c r="Q272" s="325" t="s">
        <v>689</v>
      </c>
      <c r="R272" s="325" t="s">
        <v>1166</v>
      </c>
      <c r="S272" s="325" t="s">
        <v>1182</v>
      </c>
      <c r="T272" s="345" t="s">
        <v>690</v>
      </c>
      <c r="U272" s="350">
        <v>148201245</v>
      </c>
      <c r="V272" s="345" t="s">
        <v>691</v>
      </c>
      <c r="W272" s="345" t="s">
        <v>692</v>
      </c>
      <c r="X272" s="346" t="s">
        <v>693</v>
      </c>
      <c r="Y272" s="342">
        <v>3103158193</v>
      </c>
      <c r="Z272" s="347" t="s">
        <v>77</v>
      </c>
      <c r="AA272" s="336" t="s">
        <v>78</v>
      </c>
      <c r="AB272" s="357">
        <v>45337</v>
      </c>
      <c r="AC272" s="357">
        <v>45352</v>
      </c>
      <c r="AD272" s="357">
        <v>45366</v>
      </c>
      <c r="AE272" s="357">
        <v>45366</v>
      </c>
      <c r="AF272" s="350">
        <f t="shared" si="26"/>
        <v>15</v>
      </c>
      <c r="AG272" s="350">
        <f t="shared" si="26"/>
        <v>14</v>
      </c>
      <c r="AH272" s="350">
        <f t="shared" si="27"/>
        <v>29</v>
      </c>
      <c r="AI272" s="350" t="s">
        <v>69</v>
      </c>
      <c r="AJ272" s="351" t="s">
        <v>69</v>
      </c>
      <c r="AK272" s="350" t="str">
        <f>VLOOKUP(Q272,[5]BD!H$6:K$170,4,0)</f>
        <v>13-10-00-048</v>
      </c>
    </row>
    <row r="273" spans="1:37" s="334" customFormat="1" ht="15" customHeight="1" x14ac:dyDescent="0.25">
      <c r="A273" s="68">
        <v>253</v>
      </c>
      <c r="B273" s="335">
        <v>39121700</v>
      </c>
      <c r="C273" s="336" t="s">
        <v>558</v>
      </c>
      <c r="D273" s="337" t="s">
        <v>156</v>
      </c>
      <c r="E273" s="338">
        <v>284</v>
      </c>
      <c r="F273" s="336" t="s">
        <v>164</v>
      </c>
      <c r="G273" s="73" t="s">
        <v>67</v>
      </c>
      <c r="H273" s="339">
        <v>80000000</v>
      </c>
      <c r="I273" s="339">
        <v>80000000</v>
      </c>
      <c r="J273" s="340" t="s">
        <v>68</v>
      </c>
      <c r="K273" s="336" t="s">
        <v>69</v>
      </c>
      <c r="L273" s="76">
        <f t="shared" si="25"/>
        <v>0</v>
      </c>
      <c r="M273" s="341" t="s">
        <v>700</v>
      </c>
      <c r="N273" s="342" t="s">
        <v>313</v>
      </c>
      <c r="O273" s="342" t="s">
        <v>72</v>
      </c>
      <c r="P273" s="343" t="s">
        <v>69</v>
      </c>
      <c r="Q273" s="325" t="s">
        <v>689</v>
      </c>
      <c r="R273" s="325" t="s">
        <v>1166</v>
      </c>
      <c r="S273" s="325" t="s">
        <v>1182</v>
      </c>
      <c r="T273" s="345" t="s">
        <v>690</v>
      </c>
      <c r="U273" s="350">
        <v>148201245</v>
      </c>
      <c r="V273" s="345" t="s">
        <v>691</v>
      </c>
      <c r="W273" s="345" t="s">
        <v>692</v>
      </c>
      <c r="X273" s="346" t="s">
        <v>693</v>
      </c>
      <c r="Y273" s="342">
        <v>3103158193</v>
      </c>
      <c r="Z273" s="347" t="s">
        <v>77</v>
      </c>
      <c r="AA273" s="336" t="s">
        <v>78</v>
      </c>
      <c r="AB273" s="357">
        <v>45337</v>
      </c>
      <c r="AC273" s="357">
        <v>45359</v>
      </c>
      <c r="AD273" s="357">
        <v>45373</v>
      </c>
      <c r="AE273" s="357">
        <v>45373</v>
      </c>
      <c r="AF273" s="350">
        <f t="shared" si="26"/>
        <v>22</v>
      </c>
      <c r="AG273" s="350">
        <f t="shared" si="26"/>
        <v>14</v>
      </c>
      <c r="AH273" s="350">
        <f t="shared" si="27"/>
        <v>36</v>
      </c>
      <c r="AI273" s="350" t="s">
        <v>69</v>
      </c>
      <c r="AJ273" s="351" t="s">
        <v>69</v>
      </c>
      <c r="AK273" s="350" t="str">
        <f>VLOOKUP(Q273,[5]BD!H$6:K$170,4,0)</f>
        <v>13-10-00-048</v>
      </c>
    </row>
    <row r="274" spans="1:37" s="334" customFormat="1" ht="15" customHeight="1" x14ac:dyDescent="0.25">
      <c r="A274" s="68">
        <v>254</v>
      </c>
      <c r="B274" s="335">
        <v>81101706</v>
      </c>
      <c r="C274" s="336" t="s">
        <v>320</v>
      </c>
      <c r="D274" s="337" t="s">
        <v>98</v>
      </c>
      <c r="E274" s="338">
        <v>60</v>
      </c>
      <c r="F274" s="336" t="s">
        <v>164</v>
      </c>
      <c r="G274" s="73" t="s">
        <v>67</v>
      </c>
      <c r="H274" s="339">
        <v>2185000</v>
      </c>
      <c r="I274" s="339">
        <v>2185000</v>
      </c>
      <c r="J274" s="340" t="s">
        <v>68</v>
      </c>
      <c r="K274" s="336" t="s">
        <v>69</v>
      </c>
      <c r="L274" s="76">
        <f t="shared" si="25"/>
        <v>0</v>
      </c>
      <c r="M274" s="341" t="s">
        <v>701</v>
      </c>
      <c r="N274" s="342" t="s">
        <v>100</v>
      </c>
      <c r="O274" s="342" t="s">
        <v>72</v>
      </c>
      <c r="P274" s="343" t="s">
        <v>69</v>
      </c>
      <c r="Q274" s="325" t="s">
        <v>689</v>
      </c>
      <c r="R274" s="325" t="s">
        <v>1166</v>
      </c>
      <c r="S274" s="325" t="s">
        <v>1182</v>
      </c>
      <c r="T274" s="345" t="s">
        <v>690</v>
      </c>
      <c r="U274" s="350">
        <v>148201245</v>
      </c>
      <c r="V274" s="345" t="s">
        <v>691</v>
      </c>
      <c r="W274" s="345" t="s">
        <v>692</v>
      </c>
      <c r="X274" s="346" t="s">
        <v>693</v>
      </c>
      <c r="Y274" s="342">
        <v>3103158193</v>
      </c>
      <c r="Z274" s="347" t="s">
        <v>77</v>
      </c>
      <c r="AA274" s="99" t="s">
        <v>83</v>
      </c>
      <c r="AB274" s="357">
        <v>45485</v>
      </c>
      <c r="AC274" s="357">
        <v>45492</v>
      </c>
      <c r="AD274" s="357">
        <v>45512</v>
      </c>
      <c r="AE274" s="357">
        <v>45512</v>
      </c>
      <c r="AF274" s="350">
        <f t="shared" si="26"/>
        <v>7</v>
      </c>
      <c r="AG274" s="350">
        <f t="shared" si="26"/>
        <v>20</v>
      </c>
      <c r="AH274" s="350">
        <f t="shared" si="27"/>
        <v>27</v>
      </c>
      <c r="AI274" s="350" t="s">
        <v>69</v>
      </c>
      <c r="AJ274" s="351" t="s">
        <v>69</v>
      </c>
      <c r="AK274" s="350" t="str">
        <f>VLOOKUP(Q274,[5]BD!H$6:K$170,4,0)</f>
        <v>13-10-00-048</v>
      </c>
    </row>
    <row r="275" spans="1:37" s="334" customFormat="1" ht="15" customHeight="1" x14ac:dyDescent="0.25">
      <c r="A275" s="68">
        <v>255</v>
      </c>
      <c r="B275" s="335">
        <v>81101706</v>
      </c>
      <c r="C275" s="336" t="s">
        <v>320</v>
      </c>
      <c r="D275" s="337" t="s">
        <v>571</v>
      </c>
      <c r="E275" s="338">
        <v>60</v>
      </c>
      <c r="F275" s="336" t="s">
        <v>164</v>
      </c>
      <c r="G275" s="73" t="s">
        <v>67</v>
      </c>
      <c r="H275" s="339">
        <v>5000000</v>
      </c>
      <c r="I275" s="339">
        <v>5000000</v>
      </c>
      <c r="J275" s="340" t="s">
        <v>68</v>
      </c>
      <c r="K275" s="336" t="s">
        <v>69</v>
      </c>
      <c r="L275" s="76">
        <f t="shared" si="25"/>
        <v>0</v>
      </c>
      <c r="M275" s="341" t="s">
        <v>702</v>
      </c>
      <c r="N275" s="342" t="s">
        <v>100</v>
      </c>
      <c r="O275" s="342" t="s">
        <v>72</v>
      </c>
      <c r="P275" s="343" t="s">
        <v>69</v>
      </c>
      <c r="Q275" s="325" t="s">
        <v>689</v>
      </c>
      <c r="R275" s="325" t="s">
        <v>1166</v>
      </c>
      <c r="S275" s="325" t="s">
        <v>1182</v>
      </c>
      <c r="T275" s="345" t="s">
        <v>690</v>
      </c>
      <c r="U275" s="350">
        <v>148201245</v>
      </c>
      <c r="V275" s="345" t="s">
        <v>691</v>
      </c>
      <c r="W275" s="345" t="s">
        <v>692</v>
      </c>
      <c r="X275" s="346" t="s">
        <v>693</v>
      </c>
      <c r="Y275" s="342">
        <v>3103158193</v>
      </c>
      <c r="Z275" s="347" t="s">
        <v>77</v>
      </c>
      <c r="AA275" s="336" t="s">
        <v>81</v>
      </c>
      <c r="AB275" s="357">
        <v>45537</v>
      </c>
      <c r="AC275" s="357">
        <v>45546</v>
      </c>
      <c r="AD275" s="357">
        <v>45565</v>
      </c>
      <c r="AE275" s="357">
        <v>45565</v>
      </c>
      <c r="AF275" s="350">
        <f t="shared" si="26"/>
        <v>9</v>
      </c>
      <c r="AG275" s="350">
        <f t="shared" si="26"/>
        <v>19</v>
      </c>
      <c r="AH275" s="350">
        <f t="shared" si="27"/>
        <v>28</v>
      </c>
      <c r="AI275" s="350" t="s">
        <v>69</v>
      </c>
      <c r="AJ275" s="351" t="s">
        <v>69</v>
      </c>
      <c r="AK275" s="350" t="str">
        <f>VLOOKUP(Q275,[5]BD!H$6:K$170,4,0)</f>
        <v>13-10-00-048</v>
      </c>
    </row>
    <row r="276" spans="1:37" s="334" customFormat="1" ht="15" customHeight="1" x14ac:dyDescent="0.25">
      <c r="A276" s="68">
        <v>256</v>
      </c>
      <c r="B276" s="335">
        <v>81101706</v>
      </c>
      <c r="C276" s="336" t="s">
        <v>320</v>
      </c>
      <c r="D276" s="337" t="s">
        <v>200</v>
      </c>
      <c r="E276" s="338">
        <v>60</v>
      </c>
      <c r="F276" s="336" t="s">
        <v>164</v>
      </c>
      <c r="G276" s="73" t="s">
        <v>67</v>
      </c>
      <c r="H276" s="339">
        <v>2000000</v>
      </c>
      <c r="I276" s="339">
        <v>2000000</v>
      </c>
      <c r="J276" s="340" t="s">
        <v>68</v>
      </c>
      <c r="K276" s="336" t="s">
        <v>69</v>
      </c>
      <c r="L276" s="76">
        <f t="shared" si="25"/>
        <v>0</v>
      </c>
      <c r="M276" s="341" t="s">
        <v>703</v>
      </c>
      <c r="N276" s="342" t="s">
        <v>100</v>
      </c>
      <c r="O276" s="342" t="s">
        <v>72</v>
      </c>
      <c r="P276" s="343" t="s">
        <v>69</v>
      </c>
      <c r="Q276" s="325" t="s">
        <v>689</v>
      </c>
      <c r="R276" s="325" t="s">
        <v>1166</v>
      </c>
      <c r="S276" s="325" t="s">
        <v>1182</v>
      </c>
      <c r="T276" s="345" t="s">
        <v>690</v>
      </c>
      <c r="U276" s="350">
        <v>148201245</v>
      </c>
      <c r="V276" s="345" t="s">
        <v>691</v>
      </c>
      <c r="W276" s="345" t="s">
        <v>692</v>
      </c>
      <c r="X276" s="346" t="s">
        <v>693</v>
      </c>
      <c r="Y276" s="342">
        <v>3103158193</v>
      </c>
      <c r="Z276" s="347" t="s">
        <v>77</v>
      </c>
      <c r="AA276" s="336" t="s">
        <v>81</v>
      </c>
      <c r="AB276" s="357">
        <v>45567</v>
      </c>
      <c r="AC276" s="357">
        <v>45574</v>
      </c>
      <c r="AD276" s="357">
        <v>45593</v>
      </c>
      <c r="AE276" s="357">
        <v>45593</v>
      </c>
      <c r="AF276" s="350">
        <f t="shared" si="26"/>
        <v>7</v>
      </c>
      <c r="AG276" s="350">
        <f t="shared" si="26"/>
        <v>19</v>
      </c>
      <c r="AH276" s="350">
        <f t="shared" si="27"/>
        <v>26</v>
      </c>
      <c r="AI276" s="350" t="s">
        <v>69</v>
      </c>
      <c r="AJ276" s="351" t="s">
        <v>69</v>
      </c>
      <c r="AK276" s="350" t="str">
        <f>VLOOKUP(Q276,[5]BD!H$6:K$170,4,0)</f>
        <v>13-10-00-048</v>
      </c>
    </row>
    <row r="277" spans="1:37" s="334" customFormat="1" ht="15" customHeight="1" x14ac:dyDescent="0.25">
      <c r="A277" s="127">
        <v>257</v>
      </c>
      <c r="B277" s="335">
        <v>15101500</v>
      </c>
      <c r="C277" s="336" t="s">
        <v>602</v>
      </c>
      <c r="D277" s="337" t="s">
        <v>65</v>
      </c>
      <c r="E277" s="338">
        <v>330</v>
      </c>
      <c r="F277" s="336" t="s">
        <v>164</v>
      </c>
      <c r="G277" s="73" t="s">
        <v>67</v>
      </c>
      <c r="H277" s="339">
        <v>38500000</v>
      </c>
      <c r="I277" s="339">
        <v>38500000</v>
      </c>
      <c r="J277" s="340" t="s">
        <v>68</v>
      </c>
      <c r="K277" s="336" t="s">
        <v>69</v>
      </c>
      <c r="L277" s="76">
        <f t="shared" si="25"/>
        <v>0</v>
      </c>
      <c r="M277" s="341" t="s">
        <v>704</v>
      </c>
      <c r="N277" s="342" t="s">
        <v>313</v>
      </c>
      <c r="O277" s="342" t="s">
        <v>72</v>
      </c>
      <c r="P277" s="343" t="s">
        <v>69</v>
      </c>
      <c r="Q277" s="325" t="s">
        <v>689</v>
      </c>
      <c r="R277" s="325" t="s">
        <v>1166</v>
      </c>
      <c r="S277" s="325" t="s">
        <v>1182</v>
      </c>
      <c r="T277" s="345" t="s">
        <v>690</v>
      </c>
      <c r="U277" s="350">
        <v>148201245</v>
      </c>
      <c r="V277" s="345" t="s">
        <v>691</v>
      </c>
      <c r="W277" s="345" t="s">
        <v>692</v>
      </c>
      <c r="X277" s="346" t="s">
        <v>693</v>
      </c>
      <c r="Y277" s="342">
        <v>3103158193</v>
      </c>
      <c r="Z277" s="347" t="s">
        <v>77</v>
      </c>
      <c r="AA277" s="336" t="s">
        <v>78</v>
      </c>
      <c r="AB277" s="357">
        <v>45306</v>
      </c>
      <c r="AC277" s="357">
        <v>45322</v>
      </c>
      <c r="AD277" s="357">
        <v>45338</v>
      </c>
      <c r="AE277" s="357">
        <v>45338</v>
      </c>
      <c r="AF277" s="350">
        <f t="shared" si="26"/>
        <v>16</v>
      </c>
      <c r="AG277" s="350">
        <f t="shared" si="26"/>
        <v>16</v>
      </c>
      <c r="AH277" s="350">
        <f t="shared" si="27"/>
        <v>32</v>
      </c>
      <c r="AI277" s="350" t="s">
        <v>69</v>
      </c>
      <c r="AJ277" s="351" t="s">
        <v>69</v>
      </c>
      <c r="AK277" s="350" t="str">
        <f>VLOOKUP(Q277,[5]BD!H$6:K$170,4,0)</f>
        <v>13-10-00-048</v>
      </c>
    </row>
    <row r="278" spans="1:37" s="334" customFormat="1" ht="15" customHeight="1" x14ac:dyDescent="0.25">
      <c r="A278" s="68">
        <v>258</v>
      </c>
      <c r="B278" s="335">
        <v>72151506</v>
      </c>
      <c r="C278" s="336" t="s">
        <v>705</v>
      </c>
      <c r="D278" s="337" t="s">
        <v>151</v>
      </c>
      <c r="E278" s="338">
        <v>322</v>
      </c>
      <c r="F278" s="336" t="s">
        <v>66</v>
      </c>
      <c r="G278" s="73" t="s">
        <v>67</v>
      </c>
      <c r="H278" s="339">
        <v>143000000</v>
      </c>
      <c r="I278" s="339">
        <v>143000000</v>
      </c>
      <c r="J278" s="340" t="s">
        <v>68</v>
      </c>
      <c r="K278" s="336" t="s">
        <v>69</v>
      </c>
      <c r="L278" s="76">
        <f t="shared" si="25"/>
        <v>0</v>
      </c>
      <c r="M278" s="341" t="s">
        <v>706</v>
      </c>
      <c r="N278" s="342" t="s">
        <v>100</v>
      </c>
      <c r="O278" s="342" t="s">
        <v>72</v>
      </c>
      <c r="P278" s="343" t="s">
        <v>69</v>
      </c>
      <c r="Q278" s="325" t="s">
        <v>689</v>
      </c>
      <c r="R278" s="325" t="s">
        <v>1166</v>
      </c>
      <c r="S278" s="325" t="s">
        <v>1182</v>
      </c>
      <c r="T278" s="345" t="s">
        <v>690</v>
      </c>
      <c r="U278" s="350">
        <v>148201245</v>
      </c>
      <c r="V278" s="345" t="s">
        <v>691</v>
      </c>
      <c r="W278" s="345" t="s">
        <v>692</v>
      </c>
      <c r="X278" s="346" t="s">
        <v>693</v>
      </c>
      <c r="Y278" s="342">
        <v>3103158193</v>
      </c>
      <c r="Z278" s="347" t="s">
        <v>77</v>
      </c>
      <c r="AA278" s="336" t="s">
        <v>78</v>
      </c>
      <c r="AB278" s="357">
        <v>45307</v>
      </c>
      <c r="AC278" s="357">
        <v>45328</v>
      </c>
      <c r="AD278" s="357">
        <v>45335</v>
      </c>
      <c r="AE278" s="357">
        <v>45335</v>
      </c>
      <c r="AF278" s="350">
        <f t="shared" si="26"/>
        <v>21</v>
      </c>
      <c r="AG278" s="350">
        <f t="shared" si="26"/>
        <v>7</v>
      </c>
      <c r="AH278" s="350">
        <f t="shared" si="27"/>
        <v>28</v>
      </c>
      <c r="AI278" s="350" t="s">
        <v>69</v>
      </c>
      <c r="AJ278" s="351" t="s">
        <v>69</v>
      </c>
      <c r="AK278" s="350" t="str">
        <f>VLOOKUP(Q278,[5]BD!H$6:K$170,4,0)</f>
        <v>13-10-00-048</v>
      </c>
    </row>
    <row r="279" spans="1:37" s="334" customFormat="1" ht="15" customHeight="1" x14ac:dyDescent="0.25">
      <c r="A279" s="68">
        <v>259</v>
      </c>
      <c r="B279" s="335">
        <v>72151506</v>
      </c>
      <c r="C279" s="336" t="s">
        <v>705</v>
      </c>
      <c r="D279" s="337" t="s">
        <v>151</v>
      </c>
      <c r="E279" s="338">
        <v>322</v>
      </c>
      <c r="F279" s="336" t="s">
        <v>66</v>
      </c>
      <c r="G279" s="73" t="s">
        <v>67</v>
      </c>
      <c r="H279" s="339">
        <v>26682773</v>
      </c>
      <c r="I279" s="339">
        <v>26682773</v>
      </c>
      <c r="J279" s="340" t="s">
        <v>68</v>
      </c>
      <c r="K279" s="336" t="s">
        <v>69</v>
      </c>
      <c r="L279" s="76">
        <f t="shared" si="25"/>
        <v>0</v>
      </c>
      <c r="M279" s="341" t="s">
        <v>707</v>
      </c>
      <c r="N279" s="342" t="s">
        <v>100</v>
      </c>
      <c r="O279" s="342" t="s">
        <v>72</v>
      </c>
      <c r="P279" s="343" t="s">
        <v>69</v>
      </c>
      <c r="Q279" s="325" t="s">
        <v>689</v>
      </c>
      <c r="R279" s="325" t="s">
        <v>1166</v>
      </c>
      <c r="S279" s="325" t="s">
        <v>1182</v>
      </c>
      <c r="T279" s="345" t="s">
        <v>690</v>
      </c>
      <c r="U279" s="350">
        <v>148201245</v>
      </c>
      <c r="V279" s="345" t="s">
        <v>691</v>
      </c>
      <c r="W279" s="345" t="s">
        <v>692</v>
      </c>
      <c r="X279" s="346" t="s">
        <v>693</v>
      </c>
      <c r="Y279" s="342">
        <v>3103158193</v>
      </c>
      <c r="Z279" s="347" t="s">
        <v>77</v>
      </c>
      <c r="AA279" s="336" t="s">
        <v>78</v>
      </c>
      <c r="AB279" s="357">
        <v>45307</v>
      </c>
      <c r="AC279" s="357">
        <v>45328</v>
      </c>
      <c r="AD279" s="357">
        <v>45335</v>
      </c>
      <c r="AE279" s="357">
        <v>45335</v>
      </c>
      <c r="AF279" s="350">
        <f t="shared" si="26"/>
        <v>21</v>
      </c>
      <c r="AG279" s="350">
        <f t="shared" si="26"/>
        <v>7</v>
      </c>
      <c r="AH279" s="350">
        <f t="shared" si="27"/>
        <v>28</v>
      </c>
      <c r="AI279" s="350" t="s">
        <v>69</v>
      </c>
      <c r="AJ279" s="351" t="s">
        <v>69</v>
      </c>
      <c r="AK279" s="350" t="str">
        <f>VLOOKUP(Q279,[5]BD!H$6:K$170,4,0)</f>
        <v>13-10-00-048</v>
      </c>
    </row>
    <row r="280" spans="1:37" s="334" customFormat="1" ht="15" customHeight="1" x14ac:dyDescent="0.25">
      <c r="A280" s="68">
        <v>260</v>
      </c>
      <c r="B280" s="335">
        <v>78181500</v>
      </c>
      <c r="C280" s="336" t="s">
        <v>623</v>
      </c>
      <c r="D280" s="337" t="s">
        <v>65</v>
      </c>
      <c r="E280" s="338">
        <v>335</v>
      </c>
      <c r="F280" s="336" t="s">
        <v>164</v>
      </c>
      <c r="G280" s="73" t="s">
        <v>67</v>
      </c>
      <c r="H280" s="339">
        <v>80000000</v>
      </c>
      <c r="I280" s="339">
        <v>80000000</v>
      </c>
      <c r="J280" s="340" t="s">
        <v>68</v>
      </c>
      <c r="K280" s="336" t="s">
        <v>69</v>
      </c>
      <c r="L280" s="76">
        <f t="shared" si="25"/>
        <v>0</v>
      </c>
      <c r="M280" s="341" t="s">
        <v>708</v>
      </c>
      <c r="N280" s="342" t="s">
        <v>100</v>
      </c>
      <c r="O280" s="342" t="s">
        <v>72</v>
      </c>
      <c r="P280" s="343" t="s">
        <v>69</v>
      </c>
      <c r="Q280" s="325" t="s">
        <v>689</v>
      </c>
      <c r="R280" s="325" t="s">
        <v>1166</v>
      </c>
      <c r="S280" s="325" t="s">
        <v>1182</v>
      </c>
      <c r="T280" s="345" t="s">
        <v>690</v>
      </c>
      <c r="U280" s="350">
        <v>148201245</v>
      </c>
      <c r="V280" s="345" t="s">
        <v>691</v>
      </c>
      <c r="W280" s="345" t="s">
        <v>692</v>
      </c>
      <c r="X280" s="346" t="s">
        <v>693</v>
      </c>
      <c r="Y280" s="342">
        <v>3103158193</v>
      </c>
      <c r="Z280" s="347" t="s">
        <v>77</v>
      </c>
      <c r="AA280" s="336" t="s">
        <v>83</v>
      </c>
      <c r="AB280" s="357">
        <v>45293</v>
      </c>
      <c r="AC280" s="357">
        <v>45306</v>
      </c>
      <c r="AD280" s="357">
        <v>45323</v>
      </c>
      <c r="AE280" s="357">
        <v>45323</v>
      </c>
      <c r="AF280" s="350">
        <f t="shared" si="26"/>
        <v>13</v>
      </c>
      <c r="AG280" s="350">
        <f t="shared" si="26"/>
        <v>17</v>
      </c>
      <c r="AH280" s="350">
        <f t="shared" si="27"/>
        <v>30</v>
      </c>
      <c r="AI280" s="350" t="s">
        <v>69</v>
      </c>
      <c r="AJ280" s="351" t="s">
        <v>69</v>
      </c>
      <c r="AK280" s="350" t="str">
        <f>VLOOKUP(Q280,[5]BD!H$6:K$170,4,0)</f>
        <v>13-10-00-048</v>
      </c>
    </row>
    <row r="281" spans="1:37" s="334" customFormat="1" ht="15" customHeight="1" x14ac:dyDescent="0.25">
      <c r="A281" s="68">
        <v>261</v>
      </c>
      <c r="B281" s="335" t="s">
        <v>709</v>
      </c>
      <c r="C281" s="336" t="s">
        <v>710</v>
      </c>
      <c r="D281" s="337" t="s">
        <v>151</v>
      </c>
      <c r="E281" s="338">
        <v>316</v>
      </c>
      <c r="F281" s="336" t="s">
        <v>164</v>
      </c>
      <c r="G281" s="73" t="s">
        <v>67</v>
      </c>
      <c r="H281" s="339">
        <v>16000000</v>
      </c>
      <c r="I281" s="339">
        <v>16000000</v>
      </c>
      <c r="J281" s="340" t="s">
        <v>68</v>
      </c>
      <c r="K281" s="336" t="s">
        <v>69</v>
      </c>
      <c r="L281" s="76">
        <f t="shared" si="25"/>
        <v>0</v>
      </c>
      <c r="M281" s="341" t="s">
        <v>711</v>
      </c>
      <c r="N281" s="342" t="s">
        <v>100</v>
      </c>
      <c r="O281" s="342" t="s">
        <v>72</v>
      </c>
      <c r="P281" s="343" t="s">
        <v>69</v>
      </c>
      <c r="Q281" s="325" t="s">
        <v>689</v>
      </c>
      <c r="R281" s="325" t="s">
        <v>1166</v>
      </c>
      <c r="S281" s="325" t="s">
        <v>1182</v>
      </c>
      <c r="T281" s="345" t="s">
        <v>690</v>
      </c>
      <c r="U281" s="350">
        <v>148201245</v>
      </c>
      <c r="V281" s="345" t="s">
        <v>691</v>
      </c>
      <c r="W281" s="345" t="s">
        <v>692</v>
      </c>
      <c r="X281" s="346" t="s">
        <v>693</v>
      </c>
      <c r="Y281" s="342">
        <v>3103158193</v>
      </c>
      <c r="Z281" s="347" t="s">
        <v>77</v>
      </c>
      <c r="AA281" s="336" t="s">
        <v>78</v>
      </c>
      <c r="AB281" s="357">
        <v>45306</v>
      </c>
      <c r="AC281" s="357">
        <v>45324</v>
      </c>
      <c r="AD281" s="357">
        <v>45341</v>
      </c>
      <c r="AE281" s="357">
        <v>45341</v>
      </c>
      <c r="AF281" s="350">
        <f t="shared" si="26"/>
        <v>18</v>
      </c>
      <c r="AG281" s="350">
        <f t="shared" si="26"/>
        <v>17</v>
      </c>
      <c r="AH281" s="350">
        <f t="shared" si="27"/>
        <v>35</v>
      </c>
      <c r="AI281" s="350" t="s">
        <v>69</v>
      </c>
      <c r="AJ281" s="351" t="s">
        <v>69</v>
      </c>
      <c r="AK281" s="350" t="str">
        <f>VLOOKUP(Q281,[5]BD!H$6:K$170,4,0)</f>
        <v>13-10-00-048</v>
      </c>
    </row>
    <row r="282" spans="1:37" s="334" customFormat="1" ht="15" customHeight="1" x14ac:dyDescent="0.25">
      <c r="A282" s="68">
        <v>262</v>
      </c>
      <c r="B282" s="335">
        <v>12352100</v>
      </c>
      <c r="C282" s="336" t="s">
        <v>316</v>
      </c>
      <c r="D282" s="337" t="s">
        <v>241</v>
      </c>
      <c r="E282" s="338">
        <v>60</v>
      </c>
      <c r="F282" s="336" t="s">
        <v>164</v>
      </c>
      <c r="G282" s="73" t="s">
        <v>67</v>
      </c>
      <c r="H282" s="339">
        <v>3300000</v>
      </c>
      <c r="I282" s="339">
        <v>3300000</v>
      </c>
      <c r="J282" s="340" t="s">
        <v>68</v>
      </c>
      <c r="K282" s="336" t="s">
        <v>69</v>
      </c>
      <c r="L282" s="76">
        <f t="shared" si="25"/>
        <v>0</v>
      </c>
      <c r="M282" s="341" t="s">
        <v>712</v>
      </c>
      <c r="N282" s="342" t="s">
        <v>154</v>
      </c>
      <c r="O282" s="342" t="s">
        <v>72</v>
      </c>
      <c r="P282" s="343" t="s">
        <v>69</v>
      </c>
      <c r="Q282" s="325" t="s">
        <v>689</v>
      </c>
      <c r="R282" s="325" t="s">
        <v>1166</v>
      </c>
      <c r="S282" s="325" t="s">
        <v>1182</v>
      </c>
      <c r="T282" s="345" t="s">
        <v>690</v>
      </c>
      <c r="U282" s="350">
        <v>148201245</v>
      </c>
      <c r="V282" s="345" t="s">
        <v>691</v>
      </c>
      <c r="W282" s="345" t="s">
        <v>692</v>
      </c>
      <c r="X282" s="346" t="s">
        <v>693</v>
      </c>
      <c r="Y282" s="342">
        <v>3103158193</v>
      </c>
      <c r="Z282" s="347" t="s">
        <v>77</v>
      </c>
      <c r="AA282" s="336" t="s">
        <v>283</v>
      </c>
      <c r="AB282" s="357">
        <v>45419</v>
      </c>
      <c r="AC282" s="357">
        <v>45442</v>
      </c>
      <c r="AD282" s="357">
        <v>45456</v>
      </c>
      <c r="AE282" s="357">
        <v>45456</v>
      </c>
      <c r="AF282" s="350">
        <f t="shared" si="26"/>
        <v>23</v>
      </c>
      <c r="AG282" s="350">
        <f t="shared" si="26"/>
        <v>14</v>
      </c>
      <c r="AH282" s="350">
        <f t="shared" si="27"/>
        <v>37</v>
      </c>
      <c r="AI282" s="350" t="s">
        <v>69</v>
      </c>
      <c r="AJ282" s="351" t="s">
        <v>69</v>
      </c>
      <c r="AK282" s="350" t="str">
        <f>VLOOKUP(Q282,[5]BD!H$6:K$170,4,0)</f>
        <v>13-10-00-048</v>
      </c>
    </row>
    <row r="283" spans="1:37" s="334" customFormat="1" ht="15" customHeight="1" x14ac:dyDescent="0.25">
      <c r="A283" s="68">
        <v>263</v>
      </c>
      <c r="B283" s="335">
        <v>72101507</v>
      </c>
      <c r="C283" s="336" t="s">
        <v>504</v>
      </c>
      <c r="D283" s="337" t="s">
        <v>167</v>
      </c>
      <c r="E283" s="338">
        <v>259</v>
      </c>
      <c r="F283" s="336" t="s">
        <v>164</v>
      </c>
      <c r="G283" s="73" t="s">
        <v>67</v>
      </c>
      <c r="H283" s="339">
        <v>22000000</v>
      </c>
      <c r="I283" s="339">
        <v>22000000</v>
      </c>
      <c r="J283" s="340" t="s">
        <v>68</v>
      </c>
      <c r="K283" s="336" t="s">
        <v>69</v>
      </c>
      <c r="L283" s="76">
        <f t="shared" si="25"/>
        <v>0</v>
      </c>
      <c r="M283" s="341" t="s">
        <v>713</v>
      </c>
      <c r="N283" s="342" t="s">
        <v>100</v>
      </c>
      <c r="O283" s="342" t="s">
        <v>72</v>
      </c>
      <c r="P283" s="343" t="s">
        <v>69</v>
      </c>
      <c r="Q283" s="325" t="s">
        <v>689</v>
      </c>
      <c r="R283" s="325" t="s">
        <v>1166</v>
      </c>
      <c r="S283" s="325" t="s">
        <v>1182</v>
      </c>
      <c r="T283" s="345" t="s">
        <v>690</v>
      </c>
      <c r="U283" s="350">
        <v>148201245</v>
      </c>
      <c r="V283" s="345" t="s">
        <v>691</v>
      </c>
      <c r="W283" s="345" t="s">
        <v>692</v>
      </c>
      <c r="X283" s="346" t="s">
        <v>693</v>
      </c>
      <c r="Y283" s="342">
        <v>3103158193</v>
      </c>
      <c r="Z283" s="347" t="s">
        <v>77</v>
      </c>
      <c r="AA283" s="336" t="s">
        <v>78</v>
      </c>
      <c r="AB283" s="357">
        <v>45365</v>
      </c>
      <c r="AC283" s="357">
        <v>45383</v>
      </c>
      <c r="AD283" s="357">
        <v>45398</v>
      </c>
      <c r="AE283" s="357">
        <v>45398</v>
      </c>
      <c r="AF283" s="350">
        <f t="shared" si="26"/>
        <v>18</v>
      </c>
      <c r="AG283" s="350">
        <f t="shared" si="26"/>
        <v>15</v>
      </c>
      <c r="AH283" s="350">
        <f t="shared" si="27"/>
        <v>33</v>
      </c>
      <c r="AI283" s="350" t="s">
        <v>69</v>
      </c>
      <c r="AJ283" s="351" t="s">
        <v>69</v>
      </c>
      <c r="AK283" s="350" t="str">
        <f>VLOOKUP(Q283,[5]BD!H$6:K$170,4,0)</f>
        <v>13-10-00-048</v>
      </c>
    </row>
    <row r="284" spans="1:37" s="334" customFormat="1" ht="15" customHeight="1" x14ac:dyDescent="0.25">
      <c r="A284" s="68">
        <v>264</v>
      </c>
      <c r="B284" s="335" t="s">
        <v>714</v>
      </c>
      <c r="C284" s="336" t="s">
        <v>643</v>
      </c>
      <c r="D284" s="337" t="s">
        <v>167</v>
      </c>
      <c r="E284" s="338">
        <v>259</v>
      </c>
      <c r="F284" s="336" t="s">
        <v>164</v>
      </c>
      <c r="G284" s="73" t="s">
        <v>67</v>
      </c>
      <c r="H284" s="339">
        <v>22000000</v>
      </c>
      <c r="I284" s="339">
        <v>22000000</v>
      </c>
      <c r="J284" s="340" t="s">
        <v>68</v>
      </c>
      <c r="K284" s="336" t="s">
        <v>69</v>
      </c>
      <c r="L284" s="76">
        <f t="shared" si="25"/>
        <v>0</v>
      </c>
      <c r="M284" s="341" t="s">
        <v>715</v>
      </c>
      <c r="N284" s="342" t="s">
        <v>100</v>
      </c>
      <c r="O284" s="342" t="s">
        <v>72</v>
      </c>
      <c r="P284" s="343" t="s">
        <v>69</v>
      </c>
      <c r="Q284" s="325" t="s">
        <v>689</v>
      </c>
      <c r="R284" s="325" t="s">
        <v>1166</v>
      </c>
      <c r="S284" s="325" t="s">
        <v>1182</v>
      </c>
      <c r="T284" s="345" t="s">
        <v>690</v>
      </c>
      <c r="U284" s="350">
        <v>148201245</v>
      </c>
      <c r="V284" s="345" t="s">
        <v>691</v>
      </c>
      <c r="W284" s="345" t="s">
        <v>692</v>
      </c>
      <c r="X284" s="346" t="s">
        <v>693</v>
      </c>
      <c r="Y284" s="342">
        <v>3103158193</v>
      </c>
      <c r="Z284" s="347" t="s">
        <v>77</v>
      </c>
      <c r="AA284" s="336" t="s">
        <v>78</v>
      </c>
      <c r="AB284" s="357">
        <v>45365</v>
      </c>
      <c r="AC284" s="357">
        <v>45383</v>
      </c>
      <c r="AD284" s="357">
        <v>45398</v>
      </c>
      <c r="AE284" s="357">
        <v>45398</v>
      </c>
      <c r="AF284" s="350">
        <f t="shared" si="26"/>
        <v>18</v>
      </c>
      <c r="AG284" s="350">
        <f t="shared" si="26"/>
        <v>15</v>
      </c>
      <c r="AH284" s="350">
        <f t="shared" si="27"/>
        <v>33</v>
      </c>
      <c r="AI284" s="350" t="s">
        <v>69</v>
      </c>
      <c r="AJ284" s="351" t="s">
        <v>69</v>
      </c>
      <c r="AK284" s="350" t="str">
        <f>VLOOKUP(Q284,[5]BD!H$6:K$170,4,0)</f>
        <v>13-10-00-048</v>
      </c>
    </row>
    <row r="285" spans="1:37" s="334" customFormat="1" ht="15" customHeight="1" x14ac:dyDescent="0.25">
      <c r="A285" s="68">
        <v>265</v>
      </c>
      <c r="B285" s="335">
        <v>72102100</v>
      </c>
      <c r="C285" s="336" t="s">
        <v>606</v>
      </c>
      <c r="D285" s="337" t="s">
        <v>151</v>
      </c>
      <c r="E285" s="338">
        <v>316</v>
      </c>
      <c r="F285" s="336" t="s">
        <v>164</v>
      </c>
      <c r="G285" s="73" t="s">
        <v>67</v>
      </c>
      <c r="H285" s="339">
        <v>19000000</v>
      </c>
      <c r="I285" s="339">
        <v>19000000</v>
      </c>
      <c r="J285" s="340" t="s">
        <v>68</v>
      </c>
      <c r="K285" s="336" t="s">
        <v>69</v>
      </c>
      <c r="L285" s="76">
        <f t="shared" si="25"/>
        <v>0</v>
      </c>
      <c r="M285" s="341" t="s">
        <v>716</v>
      </c>
      <c r="N285" s="342" t="s">
        <v>100</v>
      </c>
      <c r="O285" s="342" t="s">
        <v>72</v>
      </c>
      <c r="P285" s="343" t="s">
        <v>69</v>
      </c>
      <c r="Q285" s="325" t="s">
        <v>689</v>
      </c>
      <c r="R285" s="325" t="s">
        <v>1166</v>
      </c>
      <c r="S285" s="325" t="s">
        <v>1182</v>
      </c>
      <c r="T285" s="345" t="s">
        <v>690</v>
      </c>
      <c r="U285" s="350">
        <v>148201245</v>
      </c>
      <c r="V285" s="345" t="s">
        <v>691</v>
      </c>
      <c r="W285" s="345" t="s">
        <v>692</v>
      </c>
      <c r="X285" s="346" t="s">
        <v>693</v>
      </c>
      <c r="Y285" s="342">
        <v>3103158193</v>
      </c>
      <c r="Z285" s="347" t="s">
        <v>77</v>
      </c>
      <c r="AA285" s="336" t="s">
        <v>78</v>
      </c>
      <c r="AB285" s="357">
        <v>45306</v>
      </c>
      <c r="AC285" s="357">
        <v>45324</v>
      </c>
      <c r="AD285" s="357">
        <v>45341</v>
      </c>
      <c r="AE285" s="357">
        <v>45341</v>
      </c>
      <c r="AF285" s="350">
        <f t="shared" si="26"/>
        <v>18</v>
      </c>
      <c r="AG285" s="350">
        <f t="shared" si="26"/>
        <v>17</v>
      </c>
      <c r="AH285" s="350">
        <f t="shared" si="27"/>
        <v>35</v>
      </c>
      <c r="AI285" s="350" t="s">
        <v>69</v>
      </c>
      <c r="AJ285" s="351" t="s">
        <v>69</v>
      </c>
      <c r="AK285" s="350" t="str">
        <f>VLOOKUP(Q285,[5]BD!H$6:K$170,4,0)</f>
        <v>13-10-00-048</v>
      </c>
    </row>
    <row r="286" spans="1:37" s="334" customFormat="1" ht="15" customHeight="1" x14ac:dyDescent="0.25">
      <c r="A286" s="68">
        <v>266</v>
      </c>
      <c r="B286" s="335">
        <v>72101507</v>
      </c>
      <c r="C286" s="336" t="s">
        <v>504</v>
      </c>
      <c r="D286" s="337" t="s">
        <v>321</v>
      </c>
      <c r="E286" s="338">
        <v>210</v>
      </c>
      <c r="F286" s="336" t="s">
        <v>164</v>
      </c>
      <c r="G286" s="73" t="s">
        <v>67</v>
      </c>
      <c r="H286" s="339">
        <v>16595227</v>
      </c>
      <c r="I286" s="339">
        <v>16595227</v>
      </c>
      <c r="J286" s="340" t="s">
        <v>68</v>
      </c>
      <c r="K286" s="336" t="s">
        <v>69</v>
      </c>
      <c r="L286" s="76">
        <f t="shared" si="25"/>
        <v>0</v>
      </c>
      <c r="M286" s="341" t="s">
        <v>717</v>
      </c>
      <c r="N286" s="342" t="s">
        <v>100</v>
      </c>
      <c r="O286" s="342" t="s">
        <v>72</v>
      </c>
      <c r="P286" s="343" t="s">
        <v>69</v>
      </c>
      <c r="Q286" s="325" t="s">
        <v>689</v>
      </c>
      <c r="R286" s="325" t="s">
        <v>1166</v>
      </c>
      <c r="S286" s="325" t="s">
        <v>1182</v>
      </c>
      <c r="T286" s="345" t="s">
        <v>690</v>
      </c>
      <c r="U286" s="350">
        <v>148201245</v>
      </c>
      <c r="V286" s="345" t="s">
        <v>691</v>
      </c>
      <c r="W286" s="345" t="s">
        <v>692</v>
      </c>
      <c r="X286" s="346" t="s">
        <v>693</v>
      </c>
      <c r="Y286" s="342">
        <v>3103158193</v>
      </c>
      <c r="Z286" s="347" t="s">
        <v>77</v>
      </c>
      <c r="AA286" s="336" t="s">
        <v>78</v>
      </c>
      <c r="AB286" s="357">
        <v>45429</v>
      </c>
      <c r="AC286" s="357">
        <v>45447</v>
      </c>
      <c r="AD286" s="357">
        <v>45460</v>
      </c>
      <c r="AE286" s="357">
        <v>45460</v>
      </c>
      <c r="AF286" s="350">
        <f t="shared" si="26"/>
        <v>18</v>
      </c>
      <c r="AG286" s="350">
        <f t="shared" si="26"/>
        <v>13</v>
      </c>
      <c r="AH286" s="350">
        <f t="shared" si="27"/>
        <v>31</v>
      </c>
      <c r="AI286" s="350" t="s">
        <v>69</v>
      </c>
      <c r="AJ286" s="351" t="s">
        <v>69</v>
      </c>
      <c r="AK286" s="350" t="str">
        <f>VLOOKUP(Q286,[5]BD!H$6:K$170,4,0)</f>
        <v>13-10-00-048</v>
      </c>
    </row>
    <row r="287" spans="1:37" s="334" customFormat="1" ht="15" customHeight="1" x14ac:dyDescent="0.25">
      <c r="A287" s="127">
        <v>267</v>
      </c>
      <c r="B287" s="335">
        <v>80131500</v>
      </c>
      <c r="C287" s="345" t="s">
        <v>166</v>
      </c>
      <c r="D287" s="337" t="s">
        <v>65</v>
      </c>
      <c r="E287" s="338">
        <v>364</v>
      </c>
      <c r="F287" s="336" t="s">
        <v>66</v>
      </c>
      <c r="G287" s="73" t="s">
        <v>67</v>
      </c>
      <c r="H287" s="339">
        <v>160754200</v>
      </c>
      <c r="I287" s="339">
        <v>160754200</v>
      </c>
      <c r="J287" s="340" t="s">
        <v>68</v>
      </c>
      <c r="K287" s="336" t="s">
        <v>69</v>
      </c>
      <c r="L287" s="76">
        <f t="shared" si="25"/>
        <v>0</v>
      </c>
      <c r="M287" s="341" t="s">
        <v>718</v>
      </c>
      <c r="N287" s="342" t="s">
        <v>169</v>
      </c>
      <c r="O287" s="342" t="s">
        <v>72</v>
      </c>
      <c r="P287" s="343" t="s">
        <v>69</v>
      </c>
      <c r="Q287" s="325" t="s">
        <v>719</v>
      </c>
      <c r="R287" s="325" t="s">
        <v>1166</v>
      </c>
      <c r="S287" s="325" t="s">
        <v>1182</v>
      </c>
      <c r="T287" s="345" t="s">
        <v>720</v>
      </c>
      <c r="U287" s="350">
        <v>189201202</v>
      </c>
      <c r="V287" s="345" t="s">
        <v>721</v>
      </c>
      <c r="W287" s="345" t="s">
        <v>521</v>
      </c>
      <c r="X287" s="346" t="s">
        <v>722</v>
      </c>
      <c r="Y287" s="342">
        <v>6075955244</v>
      </c>
      <c r="Z287" s="347" t="s">
        <v>77</v>
      </c>
      <c r="AA287" s="336" t="s">
        <v>78</v>
      </c>
      <c r="AB287" s="357">
        <v>45271</v>
      </c>
      <c r="AC287" s="357">
        <v>45293</v>
      </c>
      <c r="AD287" s="357">
        <v>45303</v>
      </c>
      <c r="AE287" s="357">
        <v>45303</v>
      </c>
      <c r="AF287" s="350">
        <f t="shared" si="26"/>
        <v>22</v>
      </c>
      <c r="AG287" s="350">
        <f t="shared" si="26"/>
        <v>10</v>
      </c>
      <c r="AH287" s="350">
        <f t="shared" si="27"/>
        <v>32</v>
      </c>
      <c r="AI287" s="350" t="s">
        <v>69</v>
      </c>
      <c r="AJ287" s="351" t="s">
        <v>69</v>
      </c>
      <c r="AK287" s="350" t="str">
        <f>VLOOKUP(Q287,[5]BD!H$6:K$170,4,0)</f>
        <v>13-10-00-089</v>
      </c>
    </row>
    <row r="288" spans="1:37" s="334" customFormat="1" ht="15" customHeight="1" x14ac:dyDescent="0.25">
      <c r="A288" s="127">
        <v>268</v>
      </c>
      <c r="B288" s="335">
        <v>80131500</v>
      </c>
      <c r="C288" s="345" t="s">
        <v>166</v>
      </c>
      <c r="D288" s="337" t="s">
        <v>65</v>
      </c>
      <c r="E288" s="338">
        <v>364</v>
      </c>
      <c r="F288" s="336" t="s">
        <v>66</v>
      </c>
      <c r="G288" s="73" t="s">
        <v>67</v>
      </c>
      <c r="H288" s="339">
        <v>29470000</v>
      </c>
      <c r="I288" s="339">
        <v>29470000</v>
      </c>
      <c r="J288" s="340" t="s">
        <v>68</v>
      </c>
      <c r="K288" s="336" t="s">
        <v>69</v>
      </c>
      <c r="L288" s="76">
        <f t="shared" si="25"/>
        <v>0</v>
      </c>
      <c r="M288" s="341" t="s">
        <v>723</v>
      </c>
      <c r="N288" s="342" t="s">
        <v>169</v>
      </c>
      <c r="O288" s="342" t="s">
        <v>72</v>
      </c>
      <c r="P288" s="343" t="s">
        <v>69</v>
      </c>
      <c r="Q288" s="325" t="s">
        <v>719</v>
      </c>
      <c r="R288" s="325" t="s">
        <v>1166</v>
      </c>
      <c r="S288" s="325" t="s">
        <v>1182</v>
      </c>
      <c r="T288" s="345" t="s">
        <v>720</v>
      </c>
      <c r="U288" s="350">
        <v>189201202</v>
      </c>
      <c r="V288" s="345" t="s">
        <v>721</v>
      </c>
      <c r="W288" s="345" t="s">
        <v>521</v>
      </c>
      <c r="X288" s="346" t="s">
        <v>722</v>
      </c>
      <c r="Y288" s="342">
        <v>6075955244</v>
      </c>
      <c r="Z288" s="347" t="s">
        <v>77</v>
      </c>
      <c r="AA288" s="336" t="s">
        <v>78</v>
      </c>
      <c r="AB288" s="357">
        <v>45271</v>
      </c>
      <c r="AC288" s="357">
        <v>45293</v>
      </c>
      <c r="AD288" s="357">
        <v>45303</v>
      </c>
      <c r="AE288" s="357">
        <v>45303</v>
      </c>
      <c r="AF288" s="350">
        <f t="shared" si="26"/>
        <v>22</v>
      </c>
      <c r="AG288" s="350">
        <f t="shared" si="26"/>
        <v>10</v>
      </c>
      <c r="AH288" s="350">
        <f t="shared" si="27"/>
        <v>32</v>
      </c>
      <c r="AI288" s="350" t="s">
        <v>69</v>
      </c>
      <c r="AJ288" s="351" t="s">
        <v>69</v>
      </c>
      <c r="AK288" s="350" t="str">
        <f>VLOOKUP(Q288,[5]BD!H$6:K$170,4,0)</f>
        <v>13-10-00-089</v>
      </c>
    </row>
    <row r="289" spans="1:37" s="334" customFormat="1" ht="15" customHeight="1" x14ac:dyDescent="0.25">
      <c r="A289" s="127">
        <v>269</v>
      </c>
      <c r="B289" s="335">
        <v>80131500</v>
      </c>
      <c r="C289" s="345" t="s">
        <v>166</v>
      </c>
      <c r="D289" s="337" t="s">
        <v>65</v>
      </c>
      <c r="E289" s="338">
        <v>364</v>
      </c>
      <c r="F289" s="336" t="s">
        <v>66</v>
      </c>
      <c r="G289" s="73" t="s">
        <v>67</v>
      </c>
      <c r="H289" s="339">
        <v>101560000</v>
      </c>
      <c r="I289" s="339">
        <v>101560000</v>
      </c>
      <c r="J289" s="340" t="s">
        <v>68</v>
      </c>
      <c r="K289" s="336" t="s">
        <v>69</v>
      </c>
      <c r="L289" s="76">
        <f t="shared" si="25"/>
        <v>0</v>
      </c>
      <c r="M289" s="341" t="s">
        <v>724</v>
      </c>
      <c r="N289" s="342" t="s">
        <v>169</v>
      </c>
      <c r="O289" s="342" t="s">
        <v>72</v>
      </c>
      <c r="P289" s="343" t="s">
        <v>69</v>
      </c>
      <c r="Q289" s="325" t="s">
        <v>719</v>
      </c>
      <c r="R289" s="325" t="s">
        <v>1166</v>
      </c>
      <c r="S289" s="325" t="s">
        <v>1182</v>
      </c>
      <c r="T289" s="345" t="s">
        <v>720</v>
      </c>
      <c r="U289" s="350">
        <v>189201202</v>
      </c>
      <c r="V289" s="345" t="s">
        <v>721</v>
      </c>
      <c r="W289" s="345" t="s">
        <v>521</v>
      </c>
      <c r="X289" s="346" t="s">
        <v>722</v>
      </c>
      <c r="Y289" s="342">
        <v>6075955244</v>
      </c>
      <c r="Z289" s="347" t="s">
        <v>77</v>
      </c>
      <c r="AA289" s="336" t="s">
        <v>78</v>
      </c>
      <c r="AB289" s="357">
        <v>45271</v>
      </c>
      <c r="AC289" s="357">
        <v>45293</v>
      </c>
      <c r="AD289" s="357">
        <v>45303</v>
      </c>
      <c r="AE289" s="357">
        <v>45303</v>
      </c>
      <c r="AF289" s="350">
        <f t="shared" si="26"/>
        <v>22</v>
      </c>
      <c r="AG289" s="350">
        <f t="shared" si="26"/>
        <v>10</v>
      </c>
      <c r="AH289" s="350">
        <f t="shared" si="27"/>
        <v>32</v>
      </c>
      <c r="AI289" s="350" t="s">
        <v>69</v>
      </c>
      <c r="AJ289" s="351" t="s">
        <v>69</v>
      </c>
      <c r="AK289" s="350" t="str">
        <f>VLOOKUP(Q289,[5]BD!H$6:K$170,4,0)</f>
        <v>13-10-00-089</v>
      </c>
    </row>
    <row r="290" spans="1:37" s="334" customFormat="1" ht="15" customHeight="1" x14ac:dyDescent="0.25">
      <c r="A290" s="127">
        <v>270</v>
      </c>
      <c r="B290" s="335">
        <v>80131500</v>
      </c>
      <c r="C290" s="345" t="s">
        <v>166</v>
      </c>
      <c r="D290" s="337" t="s">
        <v>65</v>
      </c>
      <c r="E290" s="338">
        <v>364</v>
      </c>
      <c r="F290" s="336" t="s">
        <v>66</v>
      </c>
      <c r="G290" s="73" t="s">
        <v>67</v>
      </c>
      <c r="H290" s="339">
        <v>182200000</v>
      </c>
      <c r="I290" s="339">
        <v>182200000</v>
      </c>
      <c r="J290" s="340" t="s">
        <v>68</v>
      </c>
      <c r="K290" s="336" t="s">
        <v>69</v>
      </c>
      <c r="L290" s="76">
        <f t="shared" si="25"/>
        <v>0</v>
      </c>
      <c r="M290" s="341" t="s">
        <v>725</v>
      </c>
      <c r="N290" s="342" t="s">
        <v>169</v>
      </c>
      <c r="O290" s="342" t="s">
        <v>72</v>
      </c>
      <c r="P290" s="343" t="s">
        <v>69</v>
      </c>
      <c r="Q290" s="325" t="s">
        <v>719</v>
      </c>
      <c r="R290" s="325" t="s">
        <v>1166</v>
      </c>
      <c r="S290" s="325" t="s">
        <v>1182</v>
      </c>
      <c r="T290" s="345" t="s">
        <v>720</v>
      </c>
      <c r="U290" s="350">
        <v>189201202</v>
      </c>
      <c r="V290" s="345" t="s">
        <v>721</v>
      </c>
      <c r="W290" s="345" t="s">
        <v>521</v>
      </c>
      <c r="X290" s="346" t="s">
        <v>722</v>
      </c>
      <c r="Y290" s="342">
        <v>6075955244</v>
      </c>
      <c r="Z290" s="347" t="s">
        <v>77</v>
      </c>
      <c r="AA290" s="336" t="s">
        <v>78</v>
      </c>
      <c r="AB290" s="357">
        <v>45271</v>
      </c>
      <c r="AC290" s="357">
        <v>45293</v>
      </c>
      <c r="AD290" s="357">
        <v>45303</v>
      </c>
      <c r="AE290" s="357">
        <v>45303</v>
      </c>
      <c r="AF290" s="350">
        <f t="shared" si="26"/>
        <v>22</v>
      </c>
      <c r="AG290" s="350">
        <f t="shared" si="26"/>
        <v>10</v>
      </c>
      <c r="AH290" s="350">
        <f t="shared" si="27"/>
        <v>32</v>
      </c>
      <c r="AI290" s="350" t="s">
        <v>69</v>
      </c>
      <c r="AJ290" s="351" t="s">
        <v>69</v>
      </c>
      <c r="AK290" s="350" t="str">
        <f>VLOOKUP(Q290,[5]BD!H$6:K$170,4,0)</f>
        <v>13-10-00-089</v>
      </c>
    </row>
    <row r="291" spans="1:37" s="334" customFormat="1" ht="15" customHeight="1" x14ac:dyDescent="0.25">
      <c r="A291" s="68">
        <v>271</v>
      </c>
      <c r="B291" s="335">
        <v>80131500</v>
      </c>
      <c r="C291" s="345" t="s">
        <v>166</v>
      </c>
      <c r="D291" s="337" t="s">
        <v>65</v>
      </c>
      <c r="E291" s="338">
        <v>364</v>
      </c>
      <c r="F291" s="336" t="s">
        <v>66</v>
      </c>
      <c r="G291" s="73" t="s">
        <v>67</v>
      </c>
      <c r="H291" s="339">
        <v>4060000</v>
      </c>
      <c r="I291" s="339">
        <v>4060000</v>
      </c>
      <c r="J291" s="340" t="s">
        <v>68</v>
      </c>
      <c r="K291" s="336" t="s">
        <v>69</v>
      </c>
      <c r="L291" s="76">
        <f t="shared" si="25"/>
        <v>0</v>
      </c>
      <c r="M291" s="341" t="s">
        <v>726</v>
      </c>
      <c r="N291" s="342" t="s">
        <v>169</v>
      </c>
      <c r="O291" s="342" t="s">
        <v>72</v>
      </c>
      <c r="P291" s="343" t="s">
        <v>69</v>
      </c>
      <c r="Q291" s="325" t="s">
        <v>719</v>
      </c>
      <c r="R291" s="325" t="s">
        <v>1166</v>
      </c>
      <c r="S291" s="325" t="s">
        <v>1182</v>
      </c>
      <c r="T291" s="345" t="s">
        <v>720</v>
      </c>
      <c r="U291" s="350">
        <v>189201202</v>
      </c>
      <c r="V291" s="345" t="s">
        <v>721</v>
      </c>
      <c r="W291" s="345" t="s">
        <v>521</v>
      </c>
      <c r="X291" s="346" t="s">
        <v>722</v>
      </c>
      <c r="Y291" s="342">
        <v>6075955244</v>
      </c>
      <c r="Z291" s="347" t="s">
        <v>77</v>
      </c>
      <c r="AA291" s="336" t="s">
        <v>78</v>
      </c>
      <c r="AB291" s="357">
        <v>45271</v>
      </c>
      <c r="AC291" s="357">
        <v>45293</v>
      </c>
      <c r="AD291" s="357">
        <v>45303</v>
      </c>
      <c r="AE291" s="357">
        <v>45303</v>
      </c>
      <c r="AF291" s="350">
        <f t="shared" si="26"/>
        <v>22</v>
      </c>
      <c r="AG291" s="350">
        <f t="shared" si="26"/>
        <v>10</v>
      </c>
      <c r="AH291" s="350">
        <f t="shared" si="27"/>
        <v>32</v>
      </c>
      <c r="AI291" s="350" t="s">
        <v>69</v>
      </c>
      <c r="AJ291" s="351" t="s">
        <v>69</v>
      </c>
      <c r="AK291" s="350" t="str">
        <f>VLOOKUP(Q291,[5]BD!H$6:K$170,4,0)</f>
        <v>13-10-00-089</v>
      </c>
    </row>
    <row r="292" spans="1:37" s="334" customFormat="1" ht="15" customHeight="1" x14ac:dyDescent="0.25">
      <c r="A292" s="68">
        <v>272</v>
      </c>
      <c r="B292" s="335" t="s">
        <v>727</v>
      </c>
      <c r="C292" s="336" t="s">
        <v>667</v>
      </c>
      <c r="D292" s="337" t="s">
        <v>65</v>
      </c>
      <c r="E292" s="338">
        <v>337</v>
      </c>
      <c r="F292" s="336" t="s">
        <v>66</v>
      </c>
      <c r="G292" s="73" t="s">
        <v>67</v>
      </c>
      <c r="H292" s="339">
        <v>111700000</v>
      </c>
      <c r="I292" s="339">
        <v>111700000</v>
      </c>
      <c r="J292" s="340" t="s">
        <v>68</v>
      </c>
      <c r="K292" s="336" t="s">
        <v>69</v>
      </c>
      <c r="L292" s="76">
        <f t="shared" si="25"/>
        <v>0</v>
      </c>
      <c r="M292" s="341" t="s">
        <v>728</v>
      </c>
      <c r="N292" s="342" t="s">
        <v>100</v>
      </c>
      <c r="O292" s="342" t="s">
        <v>72</v>
      </c>
      <c r="P292" s="343" t="s">
        <v>69</v>
      </c>
      <c r="Q292" s="325" t="s">
        <v>719</v>
      </c>
      <c r="R292" s="325" t="s">
        <v>1166</v>
      </c>
      <c r="S292" s="325" t="s">
        <v>1182</v>
      </c>
      <c r="T292" s="345" t="s">
        <v>720</v>
      </c>
      <c r="U292" s="350">
        <v>189201202</v>
      </c>
      <c r="V292" s="345" t="s">
        <v>721</v>
      </c>
      <c r="W292" s="345" t="s">
        <v>521</v>
      </c>
      <c r="X292" s="346" t="s">
        <v>722</v>
      </c>
      <c r="Y292" s="342">
        <v>6075955244</v>
      </c>
      <c r="Z292" s="347" t="s">
        <v>77</v>
      </c>
      <c r="AA292" s="336" t="s">
        <v>83</v>
      </c>
      <c r="AB292" s="357">
        <v>45293</v>
      </c>
      <c r="AC292" s="357">
        <v>45306</v>
      </c>
      <c r="AD292" s="357">
        <v>45320</v>
      </c>
      <c r="AE292" s="357">
        <v>45322</v>
      </c>
      <c r="AF292" s="350">
        <f t="shared" si="26"/>
        <v>13</v>
      </c>
      <c r="AG292" s="350">
        <f t="shared" si="26"/>
        <v>14</v>
      </c>
      <c r="AH292" s="350">
        <f t="shared" si="27"/>
        <v>27</v>
      </c>
      <c r="AI292" s="350" t="s">
        <v>69</v>
      </c>
      <c r="AJ292" s="351" t="s">
        <v>69</v>
      </c>
      <c r="AK292" s="350" t="str">
        <f>VLOOKUP(Q292,[5]BD!H$6:K$170,4,0)</f>
        <v>13-10-00-089</v>
      </c>
    </row>
    <row r="293" spans="1:37" s="334" customFormat="1" ht="15" customHeight="1" x14ac:dyDescent="0.25">
      <c r="A293" s="68">
        <v>273</v>
      </c>
      <c r="B293" s="335">
        <v>15101500</v>
      </c>
      <c r="C293" s="336" t="s">
        <v>602</v>
      </c>
      <c r="D293" s="337" t="s">
        <v>65</v>
      </c>
      <c r="E293" s="338">
        <v>327</v>
      </c>
      <c r="F293" s="336" t="s">
        <v>164</v>
      </c>
      <c r="G293" s="73" t="s">
        <v>67</v>
      </c>
      <c r="H293" s="339">
        <v>25000000</v>
      </c>
      <c r="I293" s="339">
        <v>25000000</v>
      </c>
      <c r="J293" s="340" t="s">
        <v>68</v>
      </c>
      <c r="K293" s="336" t="s">
        <v>69</v>
      </c>
      <c r="L293" s="76">
        <f t="shared" si="25"/>
        <v>0</v>
      </c>
      <c r="M293" s="341" t="s">
        <v>729</v>
      </c>
      <c r="N293" s="342" t="s">
        <v>313</v>
      </c>
      <c r="O293" s="342" t="s">
        <v>72</v>
      </c>
      <c r="P293" s="343" t="s">
        <v>69</v>
      </c>
      <c r="Q293" s="325" t="s">
        <v>719</v>
      </c>
      <c r="R293" s="325" t="s">
        <v>1166</v>
      </c>
      <c r="S293" s="325" t="s">
        <v>1182</v>
      </c>
      <c r="T293" s="345" t="s">
        <v>720</v>
      </c>
      <c r="U293" s="350">
        <v>189201202</v>
      </c>
      <c r="V293" s="345" t="s">
        <v>721</v>
      </c>
      <c r="W293" s="345" t="s">
        <v>521</v>
      </c>
      <c r="X293" s="346" t="s">
        <v>722</v>
      </c>
      <c r="Y293" s="342">
        <v>6075955244</v>
      </c>
      <c r="Z293" s="347" t="s">
        <v>77</v>
      </c>
      <c r="AA293" s="336" t="s">
        <v>197</v>
      </c>
      <c r="AB293" s="357">
        <v>45302</v>
      </c>
      <c r="AC293" s="357">
        <v>45316</v>
      </c>
      <c r="AD293" s="357">
        <v>45330</v>
      </c>
      <c r="AE293" s="357">
        <v>45334</v>
      </c>
      <c r="AF293" s="350">
        <f t="shared" si="26"/>
        <v>14</v>
      </c>
      <c r="AG293" s="350">
        <f t="shared" si="26"/>
        <v>14</v>
      </c>
      <c r="AH293" s="350">
        <f t="shared" si="27"/>
        <v>28</v>
      </c>
      <c r="AI293" s="350" t="s">
        <v>69</v>
      </c>
      <c r="AJ293" s="351" t="s">
        <v>69</v>
      </c>
      <c r="AK293" s="350" t="str">
        <f>VLOOKUP(Q293,[5]BD!H$6:K$170,4,0)</f>
        <v>13-10-00-089</v>
      </c>
    </row>
    <row r="294" spans="1:37" s="334" customFormat="1" ht="15" customHeight="1" x14ac:dyDescent="0.25">
      <c r="A294" s="68">
        <v>274</v>
      </c>
      <c r="B294" s="335">
        <v>78181500</v>
      </c>
      <c r="C294" s="336" t="s">
        <v>623</v>
      </c>
      <c r="D294" s="337" t="s">
        <v>151</v>
      </c>
      <c r="E294" s="338">
        <v>311</v>
      </c>
      <c r="F294" s="336" t="s">
        <v>164</v>
      </c>
      <c r="G294" s="73" t="s">
        <v>67</v>
      </c>
      <c r="H294" s="339">
        <v>40000000</v>
      </c>
      <c r="I294" s="339">
        <v>40000000</v>
      </c>
      <c r="J294" s="340" t="s">
        <v>68</v>
      </c>
      <c r="K294" s="336" t="s">
        <v>69</v>
      </c>
      <c r="L294" s="76">
        <f t="shared" si="25"/>
        <v>0</v>
      </c>
      <c r="M294" s="341" t="s">
        <v>730</v>
      </c>
      <c r="N294" s="342" t="s">
        <v>100</v>
      </c>
      <c r="O294" s="342" t="s">
        <v>72</v>
      </c>
      <c r="P294" s="343" t="s">
        <v>69</v>
      </c>
      <c r="Q294" s="325" t="s">
        <v>719</v>
      </c>
      <c r="R294" s="325" t="s">
        <v>1166</v>
      </c>
      <c r="S294" s="325" t="s">
        <v>1182</v>
      </c>
      <c r="T294" s="345" t="s">
        <v>720</v>
      </c>
      <c r="U294" s="350">
        <v>189201202</v>
      </c>
      <c r="V294" s="345" t="s">
        <v>721</v>
      </c>
      <c r="W294" s="345" t="s">
        <v>521</v>
      </c>
      <c r="X294" s="346" t="s">
        <v>722</v>
      </c>
      <c r="Y294" s="342">
        <v>6075955244</v>
      </c>
      <c r="Z294" s="347" t="s">
        <v>77</v>
      </c>
      <c r="AA294" s="336" t="s">
        <v>81</v>
      </c>
      <c r="AB294" s="357">
        <v>45315</v>
      </c>
      <c r="AC294" s="357">
        <v>45336</v>
      </c>
      <c r="AD294" s="357">
        <v>45350</v>
      </c>
      <c r="AE294" s="357">
        <v>45352</v>
      </c>
      <c r="AF294" s="350">
        <f t="shared" si="26"/>
        <v>21</v>
      </c>
      <c r="AG294" s="350">
        <f t="shared" si="26"/>
        <v>14</v>
      </c>
      <c r="AH294" s="350">
        <f t="shared" si="27"/>
        <v>35</v>
      </c>
      <c r="AI294" s="350" t="s">
        <v>69</v>
      </c>
      <c r="AJ294" s="351" t="s">
        <v>69</v>
      </c>
      <c r="AK294" s="350" t="str">
        <f>VLOOKUP(Q294,[5]BD!H$6:K$170,4,0)</f>
        <v>13-10-00-089</v>
      </c>
    </row>
    <row r="295" spans="1:37" s="334" customFormat="1" ht="15" customHeight="1" x14ac:dyDescent="0.25">
      <c r="A295" s="68">
        <v>275</v>
      </c>
      <c r="B295" s="335">
        <v>39121700</v>
      </c>
      <c r="C295" s="336" t="s">
        <v>558</v>
      </c>
      <c r="D295" s="337" t="s">
        <v>156</v>
      </c>
      <c r="E295" s="338">
        <v>285</v>
      </c>
      <c r="F295" s="336" t="s">
        <v>164</v>
      </c>
      <c r="G295" s="73" t="s">
        <v>67</v>
      </c>
      <c r="H295" s="339">
        <v>40000000</v>
      </c>
      <c r="I295" s="339">
        <v>40000000</v>
      </c>
      <c r="J295" s="340" t="s">
        <v>68</v>
      </c>
      <c r="K295" s="336" t="s">
        <v>69</v>
      </c>
      <c r="L295" s="76">
        <f t="shared" si="25"/>
        <v>0</v>
      </c>
      <c r="M295" s="341" t="s">
        <v>731</v>
      </c>
      <c r="N295" s="342" t="s">
        <v>313</v>
      </c>
      <c r="O295" s="342" t="s">
        <v>72</v>
      </c>
      <c r="P295" s="343" t="s">
        <v>69</v>
      </c>
      <c r="Q295" s="325" t="s">
        <v>719</v>
      </c>
      <c r="R295" s="325" t="s">
        <v>1166</v>
      </c>
      <c r="S295" s="325" t="s">
        <v>1182</v>
      </c>
      <c r="T295" s="345" t="s">
        <v>720</v>
      </c>
      <c r="U295" s="350">
        <v>189201202</v>
      </c>
      <c r="V295" s="345" t="s">
        <v>721</v>
      </c>
      <c r="W295" s="345" t="s">
        <v>521</v>
      </c>
      <c r="X295" s="346" t="s">
        <v>722</v>
      </c>
      <c r="Y295" s="342">
        <v>6075955244</v>
      </c>
      <c r="Z295" s="347" t="s">
        <v>77</v>
      </c>
      <c r="AA295" s="336" t="s">
        <v>78</v>
      </c>
      <c r="AB295" s="357">
        <v>45337</v>
      </c>
      <c r="AC295" s="357">
        <v>45357</v>
      </c>
      <c r="AD295" s="357">
        <v>45372</v>
      </c>
      <c r="AE295" s="357">
        <v>45377</v>
      </c>
      <c r="AF295" s="350">
        <f t="shared" si="26"/>
        <v>20</v>
      </c>
      <c r="AG295" s="350">
        <f t="shared" si="26"/>
        <v>15</v>
      </c>
      <c r="AH295" s="350">
        <f t="shared" si="27"/>
        <v>35</v>
      </c>
      <c r="AI295" s="350" t="s">
        <v>69</v>
      </c>
      <c r="AJ295" s="351" t="s">
        <v>69</v>
      </c>
      <c r="AK295" s="350" t="str">
        <f>VLOOKUP(Q295,[5]BD!H$6:K$170,4,0)</f>
        <v>13-10-00-089</v>
      </c>
    </row>
    <row r="296" spans="1:37" s="334" customFormat="1" ht="15" customHeight="1" x14ac:dyDescent="0.25">
      <c r="A296" s="68">
        <v>276</v>
      </c>
      <c r="B296" s="335" t="s">
        <v>732</v>
      </c>
      <c r="C296" s="336" t="s">
        <v>504</v>
      </c>
      <c r="D296" s="337" t="s">
        <v>156</v>
      </c>
      <c r="E296" s="338">
        <v>255</v>
      </c>
      <c r="F296" s="336" t="s">
        <v>164</v>
      </c>
      <c r="G296" s="73" t="s">
        <v>67</v>
      </c>
      <c r="H296" s="339">
        <v>30000000</v>
      </c>
      <c r="I296" s="339">
        <v>30000000</v>
      </c>
      <c r="J296" s="340" t="s">
        <v>68</v>
      </c>
      <c r="K296" s="336" t="s">
        <v>69</v>
      </c>
      <c r="L296" s="76">
        <f t="shared" si="25"/>
        <v>0</v>
      </c>
      <c r="M296" s="341" t="s">
        <v>733</v>
      </c>
      <c r="N296" s="342" t="s">
        <v>100</v>
      </c>
      <c r="O296" s="342" t="s">
        <v>72</v>
      </c>
      <c r="P296" s="343" t="s">
        <v>69</v>
      </c>
      <c r="Q296" s="325" t="s">
        <v>719</v>
      </c>
      <c r="R296" s="325" t="s">
        <v>1166</v>
      </c>
      <c r="S296" s="325" t="s">
        <v>1182</v>
      </c>
      <c r="T296" s="345" t="s">
        <v>720</v>
      </c>
      <c r="U296" s="350">
        <v>189201202</v>
      </c>
      <c r="V296" s="345" t="s">
        <v>721</v>
      </c>
      <c r="W296" s="345" t="s">
        <v>521</v>
      </c>
      <c r="X296" s="346" t="s">
        <v>722</v>
      </c>
      <c r="Y296" s="342">
        <v>6075955244</v>
      </c>
      <c r="Z296" s="347" t="s">
        <v>77</v>
      </c>
      <c r="AA296" s="336" t="s">
        <v>83</v>
      </c>
      <c r="AB296" s="357">
        <v>45350</v>
      </c>
      <c r="AC296" s="357">
        <v>45373</v>
      </c>
      <c r="AD296" s="357">
        <v>45404</v>
      </c>
      <c r="AE296" s="357">
        <v>45408</v>
      </c>
      <c r="AF296" s="350">
        <f t="shared" si="26"/>
        <v>23</v>
      </c>
      <c r="AG296" s="350">
        <f t="shared" si="26"/>
        <v>31</v>
      </c>
      <c r="AH296" s="350">
        <f t="shared" si="27"/>
        <v>54</v>
      </c>
      <c r="AI296" s="350" t="s">
        <v>69</v>
      </c>
      <c r="AJ296" s="351" t="s">
        <v>69</v>
      </c>
      <c r="AK296" s="350" t="str">
        <f>VLOOKUP(Q296,[5]BD!H$6:K$170,4,0)</f>
        <v>13-10-00-089</v>
      </c>
    </row>
    <row r="297" spans="1:37" s="334" customFormat="1" ht="15" customHeight="1" x14ac:dyDescent="0.25">
      <c r="A297" s="68">
        <v>277</v>
      </c>
      <c r="B297" s="335">
        <v>72154022</v>
      </c>
      <c r="C297" s="336" t="s">
        <v>484</v>
      </c>
      <c r="D297" s="337" t="s">
        <v>167</v>
      </c>
      <c r="E297" s="338">
        <v>245</v>
      </c>
      <c r="F297" s="336" t="s">
        <v>164</v>
      </c>
      <c r="G297" s="73" t="s">
        <v>67</v>
      </c>
      <c r="H297" s="339">
        <v>17000000</v>
      </c>
      <c r="I297" s="339">
        <v>17000000</v>
      </c>
      <c r="J297" s="340" t="s">
        <v>68</v>
      </c>
      <c r="K297" s="336" t="s">
        <v>69</v>
      </c>
      <c r="L297" s="76">
        <f t="shared" si="25"/>
        <v>0</v>
      </c>
      <c r="M297" s="341" t="s">
        <v>734</v>
      </c>
      <c r="N297" s="342" t="s">
        <v>100</v>
      </c>
      <c r="O297" s="342" t="s">
        <v>72</v>
      </c>
      <c r="P297" s="343" t="s">
        <v>69</v>
      </c>
      <c r="Q297" s="325" t="s">
        <v>719</v>
      </c>
      <c r="R297" s="325" t="s">
        <v>1166</v>
      </c>
      <c r="S297" s="325" t="s">
        <v>1182</v>
      </c>
      <c r="T297" s="345" t="s">
        <v>720</v>
      </c>
      <c r="U297" s="350">
        <v>189201202</v>
      </c>
      <c r="V297" s="345" t="s">
        <v>721</v>
      </c>
      <c r="W297" s="345" t="s">
        <v>521</v>
      </c>
      <c r="X297" s="346" t="s">
        <v>722</v>
      </c>
      <c r="Y297" s="342">
        <v>6075955244</v>
      </c>
      <c r="Z297" s="347" t="s">
        <v>77</v>
      </c>
      <c r="AA297" s="336" t="s">
        <v>81</v>
      </c>
      <c r="AB297" s="357">
        <v>45364</v>
      </c>
      <c r="AC297" s="357">
        <v>45391</v>
      </c>
      <c r="AD297" s="357">
        <v>45412</v>
      </c>
      <c r="AE297" s="357">
        <v>45415</v>
      </c>
      <c r="AF297" s="350">
        <f t="shared" si="26"/>
        <v>27</v>
      </c>
      <c r="AG297" s="350">
        <f t="shared" si="26"/>
        <v>21</v>
      </c>
      <c r="AH297" s="350">
        <f t="shared" si="27"/>
        <v>48</v>
      </c>
      <c r="AI297" s="350" t="s">
        <v>69</v>
      </c>
      <c r="AJ297" s="351" t="s">
        <v>69</v>
      </c>
      <c r="AK297" s="350" t="str">
        <f>VLOOKUP(Q297,[5]BD!H$6:K$170,4,0)</f>
        <v>13-10-00-089</v>
      </c>
    </row>
    <row r="298" spans="1:37" s="334" customFormat="1" ht="15" customHeight="1" x14ac:dyDescent="0.25">
      <c r="A298" s="68">
        <v>278</v>
      </c>
      <c r="B298" s="335">
        <v>72154055</v>
      </c>
      <c r="C298" s="336" t="s">
        <v>695</v>
      </c>
      <c r="D298" s="337" t="s">
        <v>167</v>
      </c>
      <c r="E298" s="338">
        <v>229</v>
      </c>
      <c r="F298" s="336" t="s">
        <v>164</v>
      </c>
      <c r="G298" s="73" t="s">
        <v>67</v>
      </c>
      <c r="H298" s="339">
        <v>10000000</v>
      </c>
      <c r="I298" s="339">
        <v>10000000</v>
      </c>
      <c r="J298" s="340" t="s">
        <v>68</v>
      </c>
      <c r="K298" s="336" t="s">
        <v>69</v>
      </c>
      <c r="L298" s="76">
        <f t="shared" si="25"/>
        <v>0</v>
      </c>
      <c r="M298" s="341" t="s">
        <v>735</v>
      </c>
      <c r="N298" s="342" t="s">
        <v>100</v>
      </c>
      <c r="O298" s="342" t="s">
        <v>72</v>
      </c>
      <c r="P298" s="343" t="s">
        <v>69</v>
      </c>
      <c r="Q298" s="325" t="s">
        <v>719</v>
      </c>
      <c r="R298" s="325" t="s">
        <v>1166</v>
      </c>
      <c r="S298" s="325" t="s">
        <v>1182</v>
      </c>
      <c r="T298" s="345" t="s">
        <v>720</v>
      </c>
      <c r="U298" s="350">
        <v>189201202</v>
      </c>
      <c r="V298" s="345" t="s">
        <v>721</v>
      </c>
      <c r="W298" s="345" t="s">
        <v>521</v>
      </c>
      <c r="X298" s="346" t="s">
        <v>722</v>
      </c>
      <c r="Y298" s="342">
        <v>6075955244</v>
      </c>
      <c r="Z298" s="347" t="s">
        <v>77</v>
      </c>
      <c r="AA298" s="336" t="s">
        <v>83</v>
      </c>
      <c r="AB298" s="357">
        <v>45386</v>
      </c>
      <c r="AC298" s="357">
        <v>45400</v>
      </c>
      <c r="AD298" s="357">
        <v>45428</v>
      </c>
      <c r="AE298" s="357">
        <v>45432</v>
      </c>
      <c r="AF298" s="350">
        <f t="shared" si="26"/>
        <v>14</v>
      </c>
      <c r="AG298" s="350">
        <f t="shared" si="26"/>
        <v>28</v>
      </c>
      <c r="AH298" s="350">
        <f t="shared" si="27"/>
        <v>42</v>
      </c>
      <c r="AI298" s="350" t="s">
        <v>69</v>
      </c>
      <c r="AJ298" s="351" t="s">
        <v>69</v>
      </c>
      <c r="AK298" s="350" t="str">
        <f>VLOOKUP(Q298,[5]BD!H$6:K$170,4,0)</f>
        <v>13-10-00-089</v>
      </c>
    </row>
    <row r="299" spans="1:37" s="334" customFormat="1" ht="15" customHeight="1" x14ac:dyDescent="0.25">
      <c r="A299" s="68">
        <v>279</v>
      </c>
      <c r="B299" s="335">
        <v>72102100</v>
      </c>
      <c r="C299" s="336" t="s">
        <v>606</v>
      </c>
      <c r="D299" s="337" t="s">
        <v>65</v>
      </c>
      <c r="E299" s="338">
        <v>321</v>
      </c>
      <c r="F299" s="336" t="s">
        <v>164</v>
      </c>
      <c r="G299" s="73" t="s">
        <v>67</v>
      </c>
      <c r="H299" s="339">
        <v>10000000</v>
      </c>
      <c r="I299" s="339">
        <v>10000000</v>
      </c>
      <c r="J299" s="340" t="s">
        <v>68</v>
      </c>
      <c r="K299" s="336" t="s">
        <v>69</v>
      </c>
      <c r="L299" s="76">
        <f t="shared" si="25"/>
        <v>0</v>
      </c>
      <c r="M299" s="341" t="s">
        <v>736</v>
      </c>
      <c r="N299" s="342" t="s">
        <v>100</v>
      </c>
      <c r="O299" s="342" t="s">
        <v>72</v>
      </c>
      <c r="P299" s="343" t="s">
        <v>69</v>
      </c>
      <c r="Q299" s="325" t="s">
        <v>719</v>
      </c>
      <c r="R299" s="325" t="s">
        <v>1166</v>
      </c>
      <c r="S299" s="325" t="s">
        <v>1182</v>
      </c>
      <c r="T299" s="345" t="s">
        <v>720</v>
      </c>
      <c r="U299" s="350">
        <v>189201202</v>
      </c>
      <c r="V299" s="345" t="s">
        <v>721</v>
      </c>
      <c r="W299" s="345" t="s">
        <v>521</v>
      </c>
      <c r="X299" s="346" t="s">
        <v>722</v>
      </c>
      <c r="Y299" s="342">
        <v>6075955244</v>
      </c>
      <c r="Z299" s="347" t="s">
        <v>77</v>
      </c>
      <c r="AA299" s="336" t="s">
        <v>283</v>
      </c>
      <c r="AB299" s="357">
        <v>45308</v>
      </c>
      <c r="AC299" s="357">
        <v>45321</v>
      </c>
      <c r="AD299" s="357">
        <v>45336</v>
      </c>
      <c r="AE299" s="357">
        <v>45341</v>
      </c>
      <c r="AF299" s="350">
        <f t="shared" si="26"/>
        <v>13</v>
      </c>
      <c r="AG299" s="350">
        <f t="shared" si="26"/>
        <v>15</v>
      </c>
      <c r="AH299" s="350">
        <f t="shared" si="27"/>
        <v>28</v>
      </c>
      <c r="AI299" s="350" t="s">
        <v>69</v>
      </c>
      <c r="AJ299" s="351" t="s">
        <v>69</v>
      </c>
      <c r="AK299" s="350" t="str">
        <f>VLOOKUP(Q299,[5]BD!H$6:K$170,4,0)</f>
        <v>13-10-00-089</v>
      </c>
    </row>
    <row r="300" spans="1:37" s="334" customFormat="1" ht="15" customHeight="1" x14ac:dyDescent="0.25">
      <c r="A300" s="127">
        <v>280</v>
      </c>
      <c r="B300" s="335">
        <v>80131500</v>
      </c>
      <c r="C300" s="345" t="s">
        <v>166</v>
      </c>
      <c r="D300" s="337" t="s">
        <v>65</v>
      </c>
      <c r="E300" s="338">
        <v>364</v>
      </c>
      <c r="F300" s="336" t="s">
        <v>66</v>
      </c>
      <c r="G300" s="73" t="s">
        <v>67</v>
      </c>
      <c r="H300" s="339">
        <v>6844000</v>
      </c>
      <c r="I300" s="339">
        <v>6844000</v>
      </c>
      <c r="J300" s="340" t="s">
        <v>68</v>
      </c>
      <c r="K300" s="336" t="s">
        <v>69</v>
      </c>
      <c r="L300" s="76">
        <f t="shared" si="25"/>
        <v>0</v>
      </c>
      <c r="M300" s="341" t="s">
        <v>737</v>
      </c>
      <c r="N300" s="342" t="s">
        <v>169</v>
      </c>
      <c r="O300" s="342" t="s">
        <v>72</v>
      </c>
      <c r="P300" s="343" t="s">
        <v>69</v>
      </c>
      <c r="Q300" s="325" t="s">
        <v>738</v>
      </c>
      <c r="R300" s="325" t="s">
        <v>1166</v>
      </c>
      <c r="S300" s="325" t="s">
        <v>1182</v>
      </c>
      <c r="T300" s="341" t="s">
        <v>739</v>
      </c>
      <c r="U300" s="350">
        <v>190201202</v>
      </c>
      <c r="V300" s="345" t="s">
        <v>740</v>
      </c>
      <c r="W300" s="345" t="s">
        <v>521</v>
      </c>
      <c r="X300" s="346" t="s">
        <v>741</v>
      </c>
      <c r="Y300" s="342">
        <v>6046051555</v>
      </c>
      <c r="Z300" s="347" t="s">
        <v>77</v>
      </c>
      <c r="AA300" s="336" t="s">
        <v>78</v>
      </c>
      <c r="AB300" s="357">
        <v>45275</v>
      </c>
      <c r="AC300" s="357">
        <v>45293</v>
      </c>
      <c r="AD300" s="357">
        <v>45294</v>
      </c>
      <c r="AE300" s="357">
        <v>45294</v>
      </c>
      <c r="AF300" s="350">
        <f t="shared" si="26"/>
        <v>18</v>
      </c>
      <c r="AG300" s="350">
        <f t="shared" si="26"/>
        <v>1</v>
      </c>
      <c r="AH300" s="350">
        <f t="shared" si="27"/>
        <v>19</v>
      </c>
      <c r="AI300" s="350" t="s">
        <v>69</v>
      </c>
      <c r="AJ300" s="351" t="s">
        <v>69</v>
      </c>
      <c r="AK300" s="350" t="str">
        <f>VLOOKUP(Q300,[5]BD!H$6:K$170,4,0)</f>
        <v>13-10-00-090</v>
      </c>
    </row>
    <row r="301" spans="1:37" s="334" customFormat="1" ht="15" customHeight="1" x14ac:dyDescent="0.25">
      <c r="A301" s="68">
        <v>281</v>
      </c>
      <c r="B301" s="335" t="s">
        <v>742</v>
      </c>
      <c r="C301" s="336" t="s">
        <v>743</v>
      </c>
      <c r="D301" s="337" t="s">
        <v>65</v>
      </c>
      <c r="E301" s="338">
        <v>363</v>
      </c>
      <c r="F301" s="336" t="s">
        <v>66</v>
      </c>
      <c r="G301" s="73" t="s">
        <v>67</v>
      </c>
      <c r="H301" s="339">
        <v>322000000</v>
      </c>
      <c r="I301" s="339">
        <v>322000000</v>
      </c>
      <c r="J301" s="340" t="s">
        <v>68</v>
      </c>
      <c r="K301" s="336" t="s">
        <v>69</v>
      </c>
      <c r="L301" s="76">
        <f t="shared" si="25"/>
        <v>0</v>
      </c>
      <c r="M301" s="341" t="s">
        <v>744</v>
      </c>
      <c r="N301" s="342" t="s">
        <v>100</v>
      </c>
      <c r="O301" s="342" t="s">
        <v>72</v>
      </c>
      <c r="P301" s="343" t="s">
        <v>69</v>
      </c>
      <c r="Q301" s="325" t="s">
        <v>738</v>
      </c>
      <c r="R301" s="325" t="s">
        <v>1166</v>
      </c>
      <c r="S301" s="325" t="s">
        <v>1182</v>
      </c>
      <c r="T301" s="345" t="s">
        <v>739</v>
      </c>
      <c r="U301" s="350">
        <v>190201202</v>
      </c>
      <c r="V301" s="345" t="s">
        <v>740</v>
      </c>
      <c r="W301" s="345" t="s">
        <v>521</v>
      </c>
      <c r="X301" s="346" t="s">
        <v>741</v>
      </c>
      <c r="Y301" s="342">
        <v>6046051555</v>
      </c>
      <c r="Z301" s="347" t="s">
        <v>77</v>
      </c>
      <c r="AA301" s="336" t="s">
        <v>78</v>
      </c>
      <c r="AB301" s="357">
        <v>45280</v>
      </c>
      <c r="AC301" s="357">
        <v>45293</v>
      </c>
      <c r="AD301" s="357">
        <v>45294</v>
      </c>
      <c r="AE301" s="357">
        <v>45294</v>
      </c>
      <c r="AF301" s="350">
        <f t="shared" si="26"/>
        <v>13</v>
      </c>
      <c r="AG301" s="350">
        <f t="shared" si="26"/>
        <v>1</v>
      </c>
      <c r="AH301" s="350">
        <f t="shared" si="27"/>
        <v>14</v>
      </c>
      <c r="AI301" s="350" t="s">
        <v>69</v>
      </c>
      <c r="AJ301" s="351" t="s">
        <v>69</v>
      </c>
      <c r="AK301" s="350" t="str">
        <f>VLOOKUP(Q301,[5]BD!H$6:K$170,4,0)</f>
        <v>13-10-00-090</v>
      </c>
    </row>
    <row r="302" spans="1:37" s="334" customFormat="1" ht="15" customHeight="1" x14ac:dyDescent="0.25">
      <c r="A302" s="68">
        <v>282</v>
      </c>
      <c r="B302" s="335">
        <v>72151506</v>
      </c>
      <c r="C302" s="336" t="s">
        <v>667</v>
      </c>
      <c r="D302" s="337" t="s">
        <v>65</v>
      </c>
      <c r="E302" s="338">
        <v>351</v>
      </c>
      <c r="F302" s="336" t="s">
        <v>66</v>
      </c>
      <c r="G302" s="73" t="s">
        <v>67</v>
      </c>
      <c r="H302" s="339">
        <v>58000000</v>
      </c>
      <c r="I302" s="339">
        <v>58000000</v>
      </c>
      <c r="J302" s="340" t="s">
        <v>68</v>
      </c>
      <c r="K302" s="336" t="s">
        <v>69</v>
      </c>
      <c r="L302" s="76">
        <f t="shared" si="25"/>
        <v>0</v>
      </c>
      <c r="M302" s="341" t="s">
        <v>745</v>
      </c>
      <c r="N302" s="342" t="s">
        <v>100</v>
      </c>
      <c r="O302" s="342" t="s">
        <v>72</v>
      </c>
      <c r="P302" s="343" t="s">
        <v>69</v>
      </c>
      <c r="Q302" s="325" t="s">
        <v>738</v>
      </c>
      <c r="R302" s="325" t="s">
        <v>1166</v>
      </c>
      <c r="S302" s="325" t="s">
        <v>1182</v>
      </c>
      <c r="T302" s="345" t="s">
        <v>739</v>
      </c>
      <c r="U302" s="350">
        <v>190201202</v>
      </c>
      <c r="V302" s="345" t="s">
        <v>740</v>
      </c>
      <c r="W302" s="345" t="s">
        <v>521</v>
      </c>
      <c r="X302" s="346" t="s">
        <v>741</v>
      </c>
      <c r="Y302" s="342">
        <v>6046051555</v>
      </c>
      <c r="Z302" s="347" t="s">
        <v>77</v>
      </c>
      <c r="AA302" s="336" t="s">
        <v>81</v>
      </c>
      <c r="AB302" s="357">
        <v>45300</v>
      </c>
      <c r="AC302" s="357">
        <v>45302</v>
      </c>
      <c r="AD302" s="357">
        <v>45306</v>
      </c>
      <c r="AE302" s="357">
        <v>45307</v>
      </c>
      <c r="AF302" s="350">
        <f t="shared" si="26"/>
        <v>2</v>
      </c>
      <c r="AG302" s="350">
        <f t="shared" si="26"/>
        <v>4</v>
      </c>
      <c r="AH302" s="350">
        <f t="shared" si="27"/>
        <v>6</v>
      </c>
      <c r="AI302" s="350" t="s">
        <v>69</v>
      </c>
      <c r="AJ302" s="351" t="s">
        <v>69</v>
      </c>
      <c r="AK302" s="350" t="str">
        <f>VLOOKUP(Q302,[5]BD!H$6:K$170,4,0)</f>
        <v>13-10-00-090</v>
      </c>
    </row>
    <row r="303" spans="1:37" s="334" customFormat="1" ht="15" customHeight="1" x14ac:dyDescent="0.25">
      <c r="A303" s="68">
        <v>283</v>
      </c>
      <c r="B303" s="335">
        <v>72151506</v>
      </c>
      <c r="C303" s="336" t="s">
        <v>667</v>
      </c>
      <c r="D303" s="337" t="s">
        <v>65</v>
      </c>
      <c r="E303" s="338">
        <v>350</v>
      </c>
      <c r="F303" s="336" t="s">
        <v>66</v>
      </c>
      <c r="G303" s="73" t="s">
        <v>67</v>
      </c>
      <c r="H303" s="339">
        <v>40000000</v>
      </c>
      <c r="I303" s="339">
        <v>40000000</v>
      </c>
      <c r="J303" s="340" t="s">
        <v>68</v>
      </c>
      <c r="K303" s="336" t="s">
        <v>69</v>
      </c>
      <c r="L303" s="76">
        <f t="shared" si="25"/>
        <v>0</v>
      </c>
      <c r="M303" s="341" t="s">
        <v>746</v>
      </c>
      <c r="N303" s="342" t="s">
        <v>100</v>
      </c>
      <c r="O303" s="342" t="s">
        <v>72</v>
      </c>
      <c r="P303" s="343" t="s">
        <v>69</v>
      </c>
      <c r="Q303" s="325" t="s">
        <v>738</v>
      </c>
      <c r="R303" s="325" t="s">
        <v>1166</v>
      </c>
      <c r="S303" s="325" t="s">
        <v>1182</v>
      </c>
      <c r="T303" s="345" t="s">
        <v>739</v>
      </c>
      <c r="U303" s="350">
        <v>190201202</v>
      </c>
      <c r="V303" s="345" t="s">
        <v>740</v>
      </c>
      <c r="W303" s="345" t="s">
        <v>521</v>
      </c>
      <c r="X303" s="346" t="s">
        <v>741</v>
      </c>
      <c r="Y303" s="342">
        <v>6046051555</v>
      </c>
      <c r="Z303" s="347" t="s">
        <v>77</v>
      </c>
      <c r="AA303" s="336" t="s">
        <v>81</v>
      </c>
      <c r="AB303" s="357">
        <v>45301</v>
      </c>
      <c r="AC303" s="357">
        <v>45303</v>
      </c>
      <c r="AD303" s="357">
        <v>45307</v>
      </c>
      <c r="AE303" s="357">
        <v>45308</v>
      </c>
      <c r="AF303" s="350">
        <f t="shared" si="26"/>
        <v>2</v>
      </c>
      <c r="AG303" s="350">
        <f t="shared" si="26"/>
        <v>4</v>
      </c>
      <c r="AH303" s="350">
        <f t="shared" si="27"/>
        <v>6</v>
      </c>
      <c r="AI303" s="350" t="s">
        <v>69</v>
      </c>
      <c r="AJ303" s="351" t="s">
        <v>69</v>
      </c>
      <c r="AK303" s="350" t="str">
        <f>VLOOKUP(Q303,[5]BD!H$6:K$170,4,0)</f>
        <v>13-10-00-090</v>
      </c>
    </row>
    <row r="304" spans="1:37" s="334" customFormat="1" ht="15" customHeight="1" x14ac:dyDescent="0.25">
      <c r="A304" s="68">
        <v>284</v>
      </c>
      <c r="B304" s="335">
        <v>15101500</v>
      </c>
      <c r="C304" s="336" t="s">
        <v>602</v>
      </c>
      <c r="D304" s="337" t="s">
        <v>65</v>
      </c>
      <c r="E304" s="338">
        <v>354</v>
      </c>
      <c r="F304" s="336" t="s">
        <v>220</v>
      </c>
      <c r="G304" s="73" t="s">
        <v>67</v>
      </c>
      <c r="H304" s="339">
        <v>33000000</v>
      </c>
      <c r="I304" s="339">
        <v>33000000</v>
      </c>
      <c r="J304" s="340" t="s">
        <v>68</v>
      </c>
      <c r="K304" s="336" t="s">
        <v>69</v>
      </c>
      <c r="L304" s="76">
        <f t="shared" si="25"/>
        <v>0</v>
      </c>
      <c r="M304" s="341" t="s">
        <v>747</v>
      </c>
      <c r="N304" s="342" t="s">
        <v>313</v>
      </c>
      <c r="O304" s="342" t="s">
        <v>72</v>
      </c>
      <c r="P304" s="343" t="s">
        <v>69</v>
      </c>
      <c r="Q304" s="325" t="s">
        <v>738</v>
      </c>
      <c r="R304" s="325" t="s">
        <v>1166</v>
      </c>
      <c r="S304" s="325" t="s">
        <v>1182</v>
      </c>
      <c r="T304" s="345" t="s">
        <v>739</v>
      </c>
      <c r="U304" s="350">
        <v>190201202</v>
      </c>
      <c r="V304" s="345" t="s">
        <v>740</v>
      </c>
      <c r="W304" s="345" t="s">
        <v>521</v>
      </c>
      <c r="X304" s="346" t="s">
        <v>741</v>
      </c>
      <c r="Y304" s="342">
        <v>6046051555</v>
      </c>
      <c r="Z304" s="347" t="s">
        <v>77</v>
      </c>
      <c r="AA304" s="336" t="s">
        <v>81</v>
      </c>
      <c r="AB304" s="357">
        <v>45300</v>
      </c>
      <c r="AC304" s="357">
        <v>45301</v>
      </c>
      <c r="AD304" s="357">
        <v>45303</v>
      </c>
      <c r="AE304" s="357">
        <v>45303</v>
      </c>
      <c r="AF304" s="350">
        <f t="shared" si="26"/>
        <v>1</v>
      </c>
      <c r="AG304" s="350">
        <f t="shared" si="26"/>
        <v>2</v>
      </c>
      <c r="AH304" s="350">
        <f t="shared" si="27"/>
        <v>3</v>
      </c>
      <c r="AI304" s="350" t="s">
        <v>69</v>
      </c>
      <c r="AJ304" s="351" t="s">
        <v>69</v>
      </c>
      <c r="AK304" s="350" t="str">
        <f>VLOOKUP(Q304,[5]BD!H$6:K$170,4,0)</f>
        <v>13-10-00-090</v>
      </c>
    </row>
    <row r="305" spans="1:37" s="334" customFormat="1" ht="15" customHeight="1" x14ac:dyDescent="0.25">
      <c r="A305" s="68">
        <v>285</v>
      </c>
      <c r="B305" s="335">
        <v>72102100</v>
      </c>
      <c r="C305" s="336" t="s">
        <v>606</v>
      </c>
      <c r="D305" s="337" t="s">
        <v>65</v>
      </c>
      <c r="E305" s="338">
        <v>336</v>
      </c>
      <c r="F305" s="336" t="s">
        <v>164</v>
      </c>
      <c r="G305" s="73" t="s">
        <v>67</v>
      </c>
      <c r="H305" s="339">
        <v>12000000</v>
      </c>
      <c r="I305" s="339">
        <v>12000000</v>
      </c>
      <c r="J305" s="340" t="s">
        <v>68</v>
      </c>
      <c r="K305" s="336" t="s">
        <v>69</v>
      </c>
      <c r="L305" s="76">
        <f t="shared" si="25"/>
        <v>0</v>
      </c>
      <c r="M305" s="341" t="s">
        <v>748</v>
      </c>
      <c r="N305" s="342" t="s">
        <v>100</v>
      </c>
      <c r="O305" s="342" t="s">
        <v>72</v>
      </c>
      <c r="P305" s="343" t="s">
        <v>69</v>
      </c>
      <c r="Q305" s="325" t="s">
        <v>738</v>
      </c>
      <c r="R305" s="325" t="s">
        <v>1166</v>
      </c>
      <c r="S305" s="325" t="s">
        <v>1182</v>
      </c>
      <c r="T305" s="345" t="s">
        <v>739</v>
      </c>
      <c r="U305" s="350">
        <v>190201202</v>
      </c>
      <c r="V305" s="345" t="s">
        <v>740</v>
      </c>
      <c r="W305" s="345" t="s">
        <v>521</v>
      </c>
      <c r="X305" s="346" t="s">
        <v>741</v>
      </c>
      <c r="Y305" s="342">
        <v>6046051555</v>
      </c>
      <c r="Z305" s="347" t="s">
        <v>77</v>
      </c>
      <c r="AA305" s="336" t="s">
        <v>83</v>
      </c>
      <c r="AB305" s="357">
        <v>45303</v>
      </c>
      <c r="AC305" s="357">
        <v>45308</v>
      </c>
      <c r="AD305" s="357">
        <v>45321</v>
      </c>
      <c r="AE305" s="357">
        <v>45322</v>
      </c>
      <c r="AF305" s="350">
        <f t="shared" si="26"/>
        <v>5</v>
      </c>
      <c r="AG305" s="350">
        <f t="shared" si="26"/>
        <v>13</v>
      </c>
      <c r="AH305" s="350">
        <f t="shared" si="27"/>
        <v>18</v>
      </c>
      <c r="AI305" s="350" t="s">
        <v>69</v>
      </c>
      <c r="AJ305" s="351" t="s">
        <v>69</v>
      </c>
      <c r="AK305" s="350" t="str">
        <f>VLOOKUP(Q305,[5]BD!H$6:K$170,4,0)</f>
        <v>13-10-00-090</v>
      </c>
    </row>
    <row r="306" spans="1:37" s="334" customFormat="1" ht="15" customHeight="1" x14ac:dyDescent="0.25">
      <c r="A306" s="68">
        <v>286</v>
      </c>
      <c r="B306" s="335">
        <v>78181500</v>
      </c>
      <c r="C306" s="336" t="s">
        <v>623</v>
      </c>
      <c r="D306" s="337" t="s">
        <v>151</v>
      </c>
      <c r="E306" s="338">
        <v>313</v>
      </c>
      <c r="F306" s="336" t="s">
        <v>164</v>
      </c>
      <c r="G306" s="73" t="s">
        <v>67</v>
      </c>
      <c r="H306" s="339">
        <v>81000000</v>
      </c>
      <c r="I306" s="339">
        <v>81000000</v>
      </c>
      <c r="J306" s="340" t="s">
        <v>68</v>
      </c>
      <c r="K306" s="336" t="s">
        <v>69</v>
      </c>
      <c r="L306" s="76">
        <f t="shared" si="25"/>
        <v>0</v>
      </c>
      <c r="M306" s="341" t="s">
        <v>749</v>
      </c>
      <c r="N306" s="342" t="s">
        <v>100</v>
      </c>
      <c r="O306" s="342" t="s">
        <v>72</v>
      </c>
      <c r="P306" s="343" t="s">
        <v>69</v>
      </c>
      <c r="Q306" s="325" t="s">
        <v>738</v>
      </c>
      <c r="R306" s="325" t="s">
        <v>1166</v>
      </c>
      <c r="S306" s="325" t="s">
        <v>1182</v>
      </c>
      <c r="T306" s="345" t="s">
        <v>739</v>
      </c>
      <c r="U306" s="350">
        <v>190201202</v>
      </c>
      <c r="V306" s="345" t="s">
        <v>740</v>
      </c>
      <c r="W306" s="345" t="s">
        <v>521</v>
      </c>
      <c r="X306" s="346" t="s">
        <v>741</v>
      </c>
      <c r="Y306" s="342">
        <v>6046051555</v>
      </c>
      <c r="Z306" s="347" t="s">
        <v>77</v>
      </c>
      <c r="AA306" s="336" t="s">
        <v>78</v>
      </c>
      <c r="AB306" s="357">
        <v>45323</v>
      </c>
      <c r="AC306" s="357">
        <v>45330</v>
      </c>
      <c r="AD306" s="357">
        <v>45344</v>
      </c>
      <c r="AE306" s="357">
        <v>45345</v>
      </c>
      <c r="AF306" s="350">
        <f t="shared" si="26"/>
        <v>7</v>
      </c>
      <c r="AG306" s="350">
        <f t="shared" si="26"/>
        <v>14</v>
      </c>
      <c r="AH306" s="350">
        <f t="shared" si="27"/>
        <v>21</v>
      </c>
      <c r="AI306" s="350" t="s">
        <v>69</v>
      </c>
      <c r="AJ306" s="351" t="s">
        <v>69</v>
      </c>
      <c r="AK306" s="350" t="str">
        <f>VLOOKUP(Q306,[5]BD!H$6:K$170,4,0)</f>
        <v>13-10-00-090</v>
      </c>
    </row>
    <row r="307" spans="1:37" s="334" customFormat="1" ht="15" customHeight="1" x14ac:dyDescent="0.25">
      <c r="A307" s="68">
        <v>287</v>
      </c>
      <c r="B307" s="335">
        <v>81101706</v>
      </c>
      <c r="C307" s="336" t="s">
        <v>320</v>
      </c>
      <c r="D307" s="337" t="s">
        <v>151</v>
      </c>
      <c r="E307" s="338">
        <v>106</v>
      </c>
      <c r="F307" s="336" t="s">
        <v>66</v>
      </c>
      <c r="G307" s="73" t="s">
        <v>67</v>
      </c>
      <c r="H307" s="339">
        <v>9000000</v>
      </c>
      <c r="I307" s="339">
        <v>9000000</v>
      </c>
      <c r="J307" s="340" t="s">
        <v>68</v>
      </c>
      <c r="K307" s="336" t="s">
        <v>69</v>
      </c>
      <c r="L307" s="76">
        <f t="shared" si="25"/>
        <v>0</v>
      </c>
      <c r="M307" s="341" t="s">
        <v>750</v>
      </c>
      <c r="N307" s="342" t="s">
        <v>100</v>
      </c>
      <c r="O307" s="342" t="s">
        <v>72</v>
      </c>
      <c r="P307" s="343" t="s">
        <v>69</v>
      </c>
      <c r="Q307" s="325" t="s">
        <v>738</v>
      </c>
      <c r="R307" s="325" t="s">
        <v>1166</v>
      </c>
      <c r="S307" s="325" t="s">
        <v>1182</v>
      </c>
      <c r="T307" s="345" t="s">
        <v>739</v>
      </c>
      <c r="U307" s="350">
        <v>190201202</v>
      </c>
      <c r="V307" s="345" t="s">
        <v>740</v>
      </c>
      <c r="W307" s="345" t="s">
        <v>521</v>
      </c>
      <c r="X307" s="346" t="s">
        <v>741</v>
      </c>
      <c r="Y307" s="342">
        <v>6046051555</v>
      </c>
      <c r="Z307" s="347" t="s">
        <v>77</v>
      </c>
      <c r="AA307" s="336" t="s">
        <v>78</v>
      </c>
      <c r="AB307" s="357">
        <v>45328</v>
      </c>
      <c r="AC307" s="357">
        <v>45330</v>
      </c>
      <c r="AD307" s="357">
        <v>45335</v>
      </c>
      <c r="AE307" s="357">
        <v>45336</v>
      </c>
      <c r="AF307" s="350">
        <f t="shared" si="26"/>
        <v>2</v>
      </c>
      <c r="AG307" s="350">
        <f t="shared" si="26"/>
        <v>5</v>
      </c>
      <c r="AH307" s="350">
        <f t="shared" si="27"/>
        <v>7</v>
      </c>
      <c r="AI307" s="350" t="s">
        <v>69</v>
      </c>
      <c r="AJ307" s="351" t="s">
        <v>69</v>
      </c>
      <c r="AK307" s="350" t="str">
        <f>VLOOKUP(Q307,[5]BD!H$6:K$170,4,0)</f>
        <v>13-10-00-090</v>
      </c>
    </row>
    <row r="308" spans="1:37" s="334" customFormat="1" ht="15" customHeight="1" x14ac:dyDescent="0.25">
      <c r="A308" s="68">
        <v>288</v>
      </c>
      <c r="B308" s="335">
        <v>72101505</v>
      </c>
      <c r="C308" s="336" t="s">
        <v>751</v>
      </c>
      <c r="D308" s="337" t="s">
        <v>151</v>
      </c>
      <c r="E308" s="338">
        <v>312</v>
      </c>
      <c r="F308" s="336" t="s">
        <v>164</v>
      </c>
      <c r="G308" s="73" t="s">
        <v>67</v>
      </c>
      <c r="H308" s="339">
        <v>15000000</v>
      </c>
      <c r="I308" s="339">
        <v>15000000</v>
      </c>
      <c r="J308" s="340" t="s">
        <v>68</v>
      </c>
      <c r="K308" s="336" t="s">
        <v>69</v>
      </c>
      <c r="L308" s="76">
        <f t="shared" si="25"/>
        <v>0</v>
      </c>
      <c r="M308" s="341" t="s">
        <v>752</v>
      </c>
      <c r="N308" s="342" t="s">
        <v>100</v>
      </c>
      <c r="O308" s="342" t="s">
        <v>72</v>
      </c>
      <c r="P308" s="343" t="s">
        <v>69</v>
      </c>
      <c r="Q308" s="325" t="s">
        <v>738</v>
      </c>
      <c r="R308" s="325" t="s">
        <v>1166</v>
      </c>
      <c r="S308" s="325" t="s">
        <v>1182</v>
      </c>
      <c r="T308" s="345" t="s">
        <v>739</v>
      </c>
      <c r="U308" s="350">
        <v>190201202</v>
      </c>
      <c r="V308" s="345" t="s">
        <v>740</v>
      </c>
      <c r="W308" s="345" t="s">
        <v>521</v>
      </c>
      <c r="X308" s="346" t="s">
        <v>741</v>
      </c>
      <c r="Y308" s="342">
        <v>6046051555</v>
      </c>
      <c r="Z308" s="347" t="s">
        <v>77</v>
      </c>
      <c r="AA308" s="336" t="s">
        <v>81</v>
      </c>
      <c r="AB308" s="357">
        <v>45329</v>
      </c>
      <c r="AC308" s="357">
        <v>45334</v>
      </c>
      <c r="AD308" s="357">
        <v>45345</v>
      </c>
      <c r="AE308" s="357">
        <v>45348</v>
      </c>
      <c r="AF308" s="350">
        <f t="shared" si="26"/>
        <v>5</v>
      </c>
      <c r="AG308" s="350">
        <f t="shared" si="26"/>
        <v>11</v>
      </c>
      <c r="AH308" s="350">
        <f t="shared" si="27"/>
        <v>16</v>
      </c>
      <c r="AI308" s="350" t="s">
        <v>69</v>
      </c>
      <c r="AJ308" s="351" t="s">
        <v>69</v>
      </c>
      <c r="AK308" s="350" t="str">
        <f>VLOOKUP(Q308,[5]BD!H$6:K$170,4,0)</f>
        <v>13-10-00-090</v>
      </c>
    </row>
    <row r="309" spans="1:37" s="334" customFormat="1" ht="15" customHeight="1" x14ac:dyDescent="0.25">
      <c r="A309" s="68">
        <v>289</v>
      </c>
      <c r="B309" s="335">
        <v>80131500</v>
      </c>
      <c r="C309" s="345" t="s">
        <v>166</v>
      </c>
      <c r="D309" s="337" t="s">
        <v>151</v>
      </c>
      <c r="E309" s="338">
        <v>306</v>
      </c>
      <c r="F309" s="336" t="s">
        <v>66</v>
      </c>
      <c r="G309" s="73" t="s">
        <v>67</v>
      </c>
      <c r="H309" s="339">
        <v>4281220224</v>
      </c>
      <c r="I309" s="339">
        <v>4281220224</v>
      </c>
      <c r="J309" s="340" t="s">
        <v>68</v>
      </c>
      <c r="K309" s="336" t="s">
        <v>69</v>
      </c>
      <c r="L309" s="76">
        <f t="shared" ref="L309:L372" si="28">+H309-I309</f>
        <v>0</v>
      </c>
      <c r="M309" s="341" t="s">
        <v>753</v>
      </c>
      <c r="N309" s="342" t="s">
        <v>169</v>
      </c>
      <c r="O309" s="342" t="s">
        <v>72</v>
      </c>
      <c r="P309" s="343" t="s">
        <v>69</v>
      </c>
      <c r="Q309" s="325" t="s">
        <v>738</v>
      </c>
      <c r="R309" s="325" t="s">
        <v>1166</v>
      </c>
      <c r="S309" s="325" t="s">
        <v>1182</v>
      </c>
      <c r="T309" s="341" t="s">
        <v>739</v>
      </c>
      <c r="U309" s="350">
        <v>190201202</v>
      </c>
      <c r="V309" s="345" t="s">
        <v>740</v>
      </c>
      <c r="W309" s="345" t="s">
        <v>521</v>
      </c>
      <c r="X309" s="346" t="s">
        <v>741</v>
      </c>
      <c r="Y309" s="342">
        <v>6046051555</v>
      </c>
      <c r="Z309" s="347" t="s">
        <v>77</v>
      </c>
      <c r="AA309" s="336" t="s">
        <v>83</v>
      </c>
      <c r="AB309" s="357">
        <v>45337</v>
      </c>
      <c r="AC309" s="357">
        <v>45343</v>
      </c>
      <c r="AD309" s="357">
        <v>45349</v>
      </c>
      <c r="AE309" s="357">
        <v>45350</v>
      </c>
      <c r="AF309" s="350">
        <f t="shared" si="26"/>
        <v>6</v>
      </c>
      <c r="AG309" s="350">
        <f t="shared" si="26"/>
        <v>6</v>
      </c>
      <c r="AH309" s="350">
        <f t="shared" si="27"/>
        <v>12</v>
      </c>
      <c r="AI309" s="350" t="s">
        <v>69</v>
      </c>
      <c r="AJ309" s="351" t="s">
        <v>69</v>
      </c>
      <c r="AK309" s="350" t="str">
        <f>VLOOKUP(Q309,[5]BD!H$6:K$170,4,0)</f>
        <v>13-10-00-090</v>
      </c>
    </row>
    <row r="310" spans="1:37" s="334" customFormat="1" ht="15" customHeight="1" x14ac:dyDescent="0.25">
      <c r="A310" s="68">
        <v>290</v>
      </c>
      <c r="B310" s="335">
        <v>72154022</v>
      </c>
      <c r="C310" s="336" t="s">
        <v>484</v>
      </c>
      <c r="D310" s="337" t="s">
        <v>156</v>
      </c>
      <c r="E310" s="338">
        <v>291</v>
      </c>
      <c r="F310" s="336" t="s">
        <v>164</v>
      </c>
      <c r="G310" s="73" t="s">
        <v>67</v>
      </c>
      <c r="H310" s="339">
        <v>16000000</v>
      </c>
      <c r="I310" s="339">
        <v>16000000</v>
      </c>
      <c r="J310" s="340" t="s">
        <v>68</v>
      </c>
      <c r="K310" s="336" t="s">
        <v>69</v>
      </c>
      <c r="L310" s="76">
        <f t="shared" si="28"/>
        <v>0</v>
      </c>
      <c r="M310" s="341" t="s">
        <v>754</v>
      </c>
      <c r="N310" s="342" t="s">
        <v>100</v>
      </c>
      <c r="O310" s="342" t="s">
        <v>72</v>
      </c>
      <c r="P310" s="343" t="s">
        <v>69</v>
      </c>
      <c r="Q310" s="325" t="s">
        <v>738</v>
      </c>
      <c r="R310" s="325" t="s">
        <v>1166</v>
      </c>
      <c r="S310" s="325" t="s">
        <v>1182</v>
      </c>
      <c r="T310" s="345" t="s">
        <v>739</v>
      </c>
      <c r="U310" s="350">
        <v>190201202</v>
      </c>
      <c r="V310" s="345" t="s">
        <v>740</v>
      </c>
      <c r="W310" s="345" t="s">
        <v>521</v>
      </c>
      <c r="X310" s="346" t="s">
        <v>741</v>
      </c>
      <c r="Y310" s="342">
        <v>6046051555</v>
      </c>
      <c r="Z310" s="347" t="s">
        <v>77</v>
      </c>
      <c r="AA310" s="336" t="s">
        <v>78</v>
      </c>
      <c r="AB310" s="357">
        <v>45355</v>
      </c>
      <c r="AC310" s="357">
        <v>45358</v>
      </c>
      <c r="AD310" s="357">
        <v>45372</v>
      </c>
      <c r="AE310" s="357">
        <v>45373</v>
      </c>
      <c r="AF310" s="350">
        <f t="shared" si="26"/>
        <v>3</v>
      </c>
      <c r="AG310" s="350">
        <f t="shared" si="26"/>
        <v>14</v>
      </c>
      <c r="AH310" s="350">
        <f t="shared" si="27"/>
        <v>17</v>
      </c>
      <c r="AI310" s="350" t="s">
        <v>69</v>
      </c>
      <c r="AJ310" s="351" t="s">
        <v>69</v>
      </c>
      <c r="AK310" s="350" t="str">
        <f>VLOOKUP(Q310,[5]BD!H$6:K$170,4,0)</f>
        <v>13-10-00-090</v>
      </c>
    </row>
    <row r="311" spans="1:37" s="334" customFormat="1" ht="15" customHeight="1" x14ac:dyDescent="0.25">
      <c r="A311" s="68">
        <v>291</v>
      </c>
      <c r="B311" s="335">
        <v>72154032</v>
      </c>
      <c r="C311" s="336" t="s">
        <v>755</v>
      </c>
      <c r="D311" s="337" t="s">
        <v>156</v>
      </c>
      <c r="E311" s="338">
        <v>285</v>
      </c>
      <c r="F311" s="336" t="s">
        <v>164</v>
      </c>
      <c r="G311" s="73" t="s">
        <v>67</v>
      </c>
      <c r="H311" s="339">
        <v>15000000</v>
      </c>
      <c r="I311" s="339">
        <v>15000000</v>
      </c>
      <c r="J311" s="340" t="s">
        <v>68</v>
      </c>
      <c r="K311" s="336" t="s">
        <v>69</v>
      </c>
      <c r="L311" s="76">
        <f t="shared" si="28"/>
        <v>0</v>
      </c>
      <c r="M311" s="341" t="s">
        <v>756</v>
      </c>
      <c r="N311" s="342" t="s">
        <v>100</v>
      </c>
      <c r="O311" s="342" t="s">
        <v>72</v>
      </c>
      <c r="P311" s="343" t="s">
        <v>69</v>
      </c>
      <c r="Q311" s="325" t="s">
        <v>738</v>
      </c>
      <c r="R311" s="325" t="s">
        <v>1166</v>
      </c>
      <c r="S311" s="325" t="s">
        <v>1182</v>
      </c>
      <c r="T311" s="345" t="s">
        <v>739</v>
      </c>
      <c r="U311" s="350">
        <v>190201202</v>
      </c>
      <c r="V311" s="345" t="s">
        <v>740</v>
      </c>
      <c r="W311" s="345" t="s">
        <v>521</v>
      </c>
      <c r="X311" s="346" t="s">
        <v>741</v>
      </c>
      <c r="Y311" s="342">
        <v>6046051555</v>
      </c>
      <c r="Z311" s="347" t="s">
        <v>77</v>
      </c>
      <c r="AA311" s="336" t="s">
        <v>81</v>
      </c>
      <c r="AB311" s="357">
        <v>45357</v>
      </c>
      <c r="AC311" s="357">
        <v>45363</v>
      </c>
      <c r="AD311" s="357">
        <v>45373</v>
      </c>
      <c r="AE311" s="357">
        <v>45373</v>
      </c>
      <c r="AF311" s="350">
        <f t="shared" si="26"/>
        <v>6</v>
      </c>
      <c r="AG311" s="350">
        <f t="shared" si="26"/>
        <v>10</v>
      </c>
      <c r="AH311" s="350">
        <f t="shared" si="27"/>
        <v>16</v>
      </c>
      <c r="AI311" s="350" t="s">
        <v>69</v>
      </c>
      <c r="AJ311" s="351" t="s">
        <v>69</v>
      </c>
      <c r="AK311" s="350" t="str">
        <f>VLOOKUP(Q311,[5]BD!H$6:K$170,4,0)</f>
        <v>13-10-00-090</v>
      </c>
    </row>
    <row r="312" spans="1:37" s="334" customFormat="1" ht="15" customHeight="1" x14ac:dyDescent="0.25">
      <c r="A312" s="68">
        <v>292</v>
      </c>
      <c r="B312" s="335">
        <v>78101802</v>
      </c>
      <c r="C312" s="336" t="s">
        <v>604</v>
      </c>
      <c r="D312" s="337" t="s">
        <v>167</v>
      </c>
      <c r="E312" s="338">
        <v>270</v>
      </c>
      <c r="F312" s="336" t="s">
        <v>164</v>
      </c>
      <c r="G312" s="73" t="s">
        <v>67</v>
      </c>
      <c r="H312" s="339">
        <v>15000000</v>
      </c>
      <c r="I312" s="339">
        <v>15000000</v>
      </c>
      <c r="J312" s="340" t="s">
        <v>68</v>
      </c>
      <c r="K312" s="336" t="s">
        <v>69</v>
      </c>
      <c r="L312" s="76">
        <f t="shared" si="28"/>
        <v>0</v>
      </c>
      <c r="M312" s="341" t="s">
        <v>757</v>
      </c>
      <c r="N312" s="342" t="s">
        <v>100</v>
      </c>
      <c r="O312" s="342" t="s">
        <v>72</v>
      </c>
      <c r="P312" s="343" t="s">
        <v>69</v>
      </c>
      <c r="Q312" s="325" t="s">
        <v>738</v>
      </c>
      <c r="R312" s="325" t="s">
        <v>1166</v>
      </c>
      <c r="S312" s="325" t="s">
        <v>1182</v>
      </c>
      <c r="T312" s="345" t="s">
        <v>739</v>
      </c>
      <c r="U312" s="350">
        <v>190201202</v>
      </c>
      <c r="V312" s="345" t="s">
        <v>740</v>
      </c>
      <c r="W312" s="345" t="s">
        <v>521</v>
      </c>
      <c r="X312" s="346" t="s">
        <v>741</v>
      </c>
      <c r="Y312" s="342">
        <v>6046051555</v>
      </c>
      <c r="Z312" s="347" t="s">
        <v>77</v>
      </c>
      <c r="AA312" s="336" t="s">
        <v>78</v>
      </c>
      <c r="AB312" s="357">
        <v>45383</v>
      </c>
      <c r="AC312" s="357">
        <v>45386</v>
      </c>
      <c r="AD312" s="357">
        <v>45400</v>
      </c>
      <c r="AE312" s="357">
        <v>45401</v>
      </c>
      <c r="AF312" s="350">
        <f t="shared" si="26"/>
        <v>3</v>
      </c>
      <c r="AG312" s="350">
        <f t="shared" si="26"/>
        <v>14</v>
      </c>
      <c r="AH312" s="350">
        <f t="shared" si="27"/>
        <v>17</v>
      </c>
      <c r="AI312" s="350" t="s">
        <v>69</v>
      </c>
      <c r="AJ312" s="351" t="s">
        <v>69</v>
      </c>
      <c r="AK312" s="350" t="str">
        <f>VLOOKUP(Q312,[5]BD!H$6:K$170,4,0)</f>
        <v>13-10-00-090</v>
      </c>
    </row>
    <row r="313" spans="1:37" s="334" customFormat="1" ht="15" customHeight="1" x14ac:dyDescent="0.25">
      <c r="A313" s="68">
        <v>293</v>
      </c>
      <c r="B313" s="335" t="s">
        <v>758</v>
      </c>
      <c r="C313" s="336" t="s">
        <v>759</v>
      </c>
      <c r="D313" s="337" t="s">
        <v>167</v>
      </c>
      <c r="E313" s="338">
        <v>257</v>
      </c>
      <c r="F313" s="336" t="s">
        <v>164</v>
      </c>
      <c r="G313" s="73" t="s">
        <v>67</v>
      </c>
      <c r="H313" s="339">
        <v>77000000</v>
      </c>
      <c r="I313" s="339">
        <v>77000000</v>
      </c>
      <c r="J313" s="340" t="s">
        <v>68</v>
      </c>
      <c r="K313" s="336" t="s">
        <v>69</v>
      </c>
      <c r="L313" s="76">
        <f t="shared" si="28"/>
        <v>0</v>
      </c>
      <c r="M313" s="341" t="s">
        <v>760</v>
      </c>
      <c r="N313" s="342" t="s">
        <v>313</v>
      </c>
      <c r="O313" s="342" t="s">
        <v>72</v>
      </c>
      <c r="P313" s="343" t="s">
        <v>69</v>
      </c>
      <c r="Q313" s="325" t="s">
        <v>738</v>
      </c>
      <c r="R313" s="325" t="s">
        <v>1166</v>
      </c>
      <c r="S313" s="325" t="s">
        <v>1182</v>
      </c>
      <c r="T313" s="345" t="s">
        <v>739</v>
      </c>
      <c r="U313" s="350">
        <v>190201202</v>
      </c>
      <c r="V313" s="345" t="s">
        <v>740</v>
      </c>
      <c r="W313" s="345" t="s">
        <v>521</v>
      </c>
      <c r="X313" s="346" t="s">
        <v>741</v>
      </c>
      <c r="Y313" s="342">
        <v>6046051555</v>
      </c>
      <c r="Z313" s="347" t="s">
        <v>77</v>
      </c>
      <c r="AA313" s="336" t="s">
        <v>81</v>
      </c>
      <c r="AB313" s="357">
        <v>45385</v>
      </c>
      <c r="AC313" s="357">
        <v>45392</v>
      </c>
      <c r="AD313" s="357">
        <v>45406</v>
      </c>
      <c r="AE313" s="357">
        <v>45407</v>
      </c>
      <c r="AF313" s="350">
        <f t="shared" si="26"/>
        <v>7</v>
      </c>
      <c r="AG313" s="350">
        <f t="shared" si="26"/>
        <v>14</v>
      </c>
      <c r="AH313" s="350">
        <f t="shared" si="27"/>
        <v>21</v>
      </c>
      <c r="AI313" s="350" t="s">
        <v>69</v>
      </c>
      <c r="AJ313" s="351" t="s">
        <v>69</v>
      </c>
      <c r="AK313" s="350" t="str">
        <f>VLOOKUP(Q313,[5]BD!H$6:K$170,4,0)</f>
        <v>13-10-00-090</v>
      </c>
    </row>
    <row r="314" spans="1:37" s="334" customFormat="1" ht="15" customHeight="1" x14ac:dyDescent="0.25">
      <c r="A314" s="68">
        <v>294</v>
      </c>
      <c r="B314" s="335" t="s">
        <v>761</v>
      </c>
      <c r="C314" s="336" t="s">
        <v>762</v>
      </c>
      <c r="D314" s="337" t="s">
        <v>167</v>
      </c>
      <c r="E314" s="338">
        <v>251</v>
      </c>
      <c r="F314" s="336" t="s">
        <v>164</v>
      </c>
      <c r="G314" s="73" t="s">
        <v>67</v>
      </c>
      <c r="H314" s="339">
        <v>5000000</v>
      </c>
      <c r="I314" s="339">
        <v>5000000</v>
      </c>
      <c r="J314" s="340" t="s">
        <v>68</v>
      </c>
      <c r="K314" s="336" t="s">
        <v>69</v>
      </c>
      <c r="L314" s="76">
        <f t="shared" si="28"/>
        <v>0</v>
      </c>
      <c r="M314" s="341" t="s">
        <v>763</v>
      </c>
      <c r="N314" s="342" t="s">
        <v>100</v>
      </c>
      <c r="O314" s="342" t="s">
        <v>72</v>
      </c>
      <c r="P314" s="343" t="s">
        <v>69</v>
      </c>
      <c r="Q314" s="325" t="s">
        <v>738</v>
      </c>
      <c r="R314" s="325" t="s">
        <v>1166</v>
      </c>
      <c r="S314" s="325" t="s">
        <v>1182</v>
      </c>
      <c r="T314" s="345" t="s">
        <v>739</v>
      </c>
      <c r="U314" s="350">
        <v>190201202</v>
      </c>
      <c r="V314" s="345" t="s">
        <v>740</v>
      </c>
      <c r="W314" s="345" t="s">
        <v>521</v>
      </c>
      <c r="X314" s="346" t="s">
        <v>741</v>
      </c>
      <c r="Y314" s="342">
        <v>6046051555</v>
      </c>
      <c r="Z314" s="347" t="s">
        <v>77</v>
      </c>
      <c r="AA314" s="336" t="s">
        <v>81</v>
      </c>
      <c r="AB314" s="357">
        <v>45391</v>
      </c>
      <c r="AC314" s="357">
        <v>45394</v>
      </c>
      <c r="AD314" s="357">
        <v>45407</v>
      </c>
      <c r="AE314" s="357">
        <v>45408</v>
      </c>
      <c r="AF314" s="350">
        <f t="shared" si="26"/>
        <v>3</v>
      </c>
      <c r="AG314" s="350">
        <f t="shared" si="26"/>
        <v>13</v>
      </c>
      <c r="AH314" s="350">
        <f t="shared" si="27"/>
        <v>16</v>
      </c>
      <c r="AI314" s="350" t="s">
        <v>69</v>
      </c>
      <c r="AJ314" s="351" t="s">
        <v>69</v>
      </c>
      <c r="AK314" s="350" t="str">
        <f>VLOOKUP(Q314,[5]BD!H$6:K$170,4,0)</f>
        <v>13-10-00-090</v>
      </c>
    </row>
    <row r="315" spans="1:37" s="334" customFormat="1" ht="15" customHeight="1" x14ac:dyDescent="0.25">
      <c r="A315" s="68">
        <v>295</v>
      </c>
      <c r="B315" s="335">
        <v>72154066</v>
      </c>
      <c r="C315" s="336" t="s">
        <v>647</v>
      </c>
      <c r="D315" s="337" t="s">
        <v>241</v>
      </c>
      <c r="E315" s="338">
        <v>240</v>
      </c>
      <c r="F315" s="336" t="s">
        <v>164</v>
      </c>
      <c r="G315" s="73" t="s">
        <v>67</v>
      </c>
      <c r="H315" s="339">
        <v>8000000</v>
      </c>
      <c r="I315" s="339">
        <v>8000000</v>
      </c>
      <c r="J315" s="340" t="s">
        <v>68</v>
      </c>
      <c r="K315" s="336" t="s">
        <v>69</v>
      </c>
      <c r="L315" s="76">
        <f t="shared" si="28"/>
        <v>0</v>
      </c>
      <c r="M315" s="341" t="s">
        <v>764</v>
      </c>
      <c r="N315" s="342" t="s">
        <v>100</v>
      </c>
      <c r="O315" s="342" t="s">
        <v>72</v>
      </c>
      <c r="P315" s="343" t="s">
        <v>69</v>
      </c>
      <c r="Q315" s="325" t="s">
        <v>738</v>
      </c>
      <c r="R315" s="325" t="s">
        <v>1166</v>
      </c>
      <c r="S315" s="325" t="s">
        <v>1182</v>
      </c>
      <c r="T315" s="345" t="s">
        <v>739</v>
      </c>
      <c r="U315" s="350">
        <v>190201202</v>
      </c>
      <c r="V315" s="345" t="s">
        <v>740</v>
      </c>
      <c r="W315" s="345" t="s">
        <v>521</v>
      </c>
      <c r="X315" s="346" t="s">
        <v>741</v>
      </c>
      <c r="Y315" s="342">
        <v>6046051555</v>
      </c>
      <c r="Z315" s="347" t="s">
        <v>77</v>
      </c>
      <c r="AA315" s="336" t="s">
        <v>83</v>
      </c>
      <c r="AB315" s="357">
        <v>45420</v>
      </c>
      <c r="AC315" s="357">
        <v>45427</v>
      </c>
      <c r="AD315" s="357">
        <v>45441</v>
      </c>
      <c r="AE315" s="357">
        <v>45442</v>
      </c>
      <c r="AF315" s="350">
        <f t="shared" si="26"/>
        <v>7</v>
      </c>
      <c r="AG315" s="350">
        <f t="shared" si="26"/>
        <v>14</v>
      </c>
      <c r="AH315" s="350">
        <f t="shared" si="27"/>
        <v>21</v>
      </c>
      <c r="AI315" s="350" t="s">
        <v>69</v>
      </c>
      <c r="AJ315" s="351" t="s">
        <v>69</v>
      </c>
      <c r="AK315" s="350" t="str">
        <f>VLOOKUP(Q315,[5]BD!H$6:K$170,4,0)</f>
        <v>13-10-00-090</v>
      </c>
    </row>
    <row r="316" spans="1:37" s="334" customFormat="1" ht="15" customHeight="1" x14ac:dyDescent="0.25">
      <c r="A316" s="68">
        <v>296</v>
      </c>
      <c r="B316" s="335">
        <v>81101713</v>
      </c>
      <c r="C316" s="336" t="s">
        <v>765</v>
      </c>
      <c r="D316" s="337" t="s">
        <v>321</v>
      </c>
      <c r="E316" s="338">
        <v>210</v>
      </c>
      <c r="F316" s="336" t="s">
        <v>66</v>
      </c>
      <c r="G316" s="73" t="s">
        <v>67</v>
      </c>
      <c r="H316" s="339">
        <v>9000000</v>
      </c>
      <c r="I316" s="339">
        <v>9000000</v>
      </c>
      <c r="J316" s="340" t="s">
        <v>68</v>
      </c>
      <c r="K316" s="336" t="s">
        <v>69</v>
      </c>
      <c r="L316" s="76">
        <f t="shared" si="28"/>
        <v>0</v>
      </c>
      <c r="M316" s="341" t="s">
        <v>766</v>
      </c>
      <c r="N316" s="342" t="s">
        <v>100</v>
      </c>
      <c r="O316" s="342" t="s">
        <v>72</v>
      </c>
      <c r="P316" s="343" t="s">
        <v>69</v>
      </c>
      <c r="Q316" s="325" t="s">
        <v>738</v>
      </c>
      <c r="R316" s="325" t="s">
        <v>1166</v>
      </c>
      <c r="S316" s="325" t="s">
        <v>1182</v>
      </c>
      <c r="T316" s="345" t="s">
        <v>739</v>
      </c>
      <c r="U316" s="350">
        <v>190201202</v>
      </c>
      <c r="V316" s="345" t="s">
        <v>740</v>
      </c>
      <c r="W316" s="345" t="s">
        <v>521</v>
      </c>
      <c r="X316" s="346" t="s">
        <v>741</v>
      </c>
      <c r="Y316" s="342">
        <v>6046051555</v>
      </c>
      <c r="Z316" s="347" t="s">
        <v>77</v>
      </c>
      <c r="AA316" s="336" t="s">
        <v>81</v>
      </c>
      <c r="AB316" s="357">
        <v>45449</v>
      </c>
      <c r="AC316" s="357">
        <v>45456</v>
      </c>
      <c r="AD316" s="357">
        <v>45468</v>
      </c>
      <c r="AE316" s="357">
        <v>45408</v>
      </c>
      <c r="AF316" s="350">
        <f t="shared" si="26"/>
        <v>7</v>
      </c>
      <c r="AG316" s="350">
        <f t="shared" si="26"/>
        <v>12</v>
      </c>
      <c r="AH316" s="350">
        <f t="shared" si="27"/>
        <v>19</v>
      </c>
      <c r="AI316" s="350" t="s">
        <v>69</v>
      </c>
      <c r="AJ316" s="351" t="s">
        <v>69</v>
      </c>
      <c r="AK316" s="350" t="str">
        <f>VLOOKUP(Q316,[5]BD!H$6:K$170,4,0)</f>
        <v>13-10-00-090</v>
      </c>
    </row>
    <row r="317" spans="1:37" s="334" customFormat="1" ht="15" customHeight="1" x14ac:dyDescent="0.25">
      <c r="A317" s="68">
        <v>297</v>
      </c>
      <c r="B317" s="335">
        <v>72154032</v>
      </c>
      <c r="C317" s="336" t="s">
        <v>767</v>
      </c>
      <c r="D317" s="337" t="s">
        <v>321</v>
      </c>
      <c r="E317" s="338">
        <v>189</v>
      </c>
      <c r="F317" s="336" t="s">
        <v>164</v>
      </c>
      <c r="G317" s="73" t="s">
        <v>67</v>
      </c>
      <c r="H317" s="339">
        <v>23000000</v>
      </c>
      <c r="I317" s="339">
        <v>23000000</v>
      </c>
      <c r="J317" s="340" t="s">
        <v>68</v>
      </c>
      <c r="K317" s="336" t="s">
        <v>69</v>
      </c>
      <c r="L317" s="76">
        <f t="shared" si="28"/>
        <v>0</v>
      </c>
      <c r="M317" s="341" t="s">
        <v>768</v>
      </c>
      <c r="N317" s="342" t="s">
        <v>100</v>
      </c>
      <c r="O317" s="342" t="s">
        <v>72</v>
      </c>
      <c r="P317" s="343" t="s">
        <v>69</v>
      </c>
      <c r="Q317" s="325" t="s">
        <v>738</v>
      </c>
      <c r="R317" s="325" t="s">
        <v>1166</v>
      </c>
      <c r="S317" s="325" t="s">
        <v>1182</v>
      </c>
      <c r="T317" s="345" t="s">
        <v>739</v>
      </c>
      <c r="U317" s="350">
        <v>190201202</v>
      </c>
      <c r="V317" s="345" t="s">
        <v>740</v>
      </c>
      <c r="W317" s="345" t="s">
        <v>521</v>
      </c>
      <c r="X317" s="346" t="s">
        <v>741</v>
      </c>
      <c r="Y317" s="342">
        <v>6046051555</v>
      </c>
      <c r="Z317" s="347" t="s">
        <v>77</v>
      </c>
      <c r="AA317" s="336" t="s">
        <v>81</v>
      </c>
      <c r="AB317" s="357">
        <v>45443</v>
      </c>
      <c r="AC317" s="357">
        <v>45457</v>
      </c>
      <c r="AD317" s="357">
        <v>45471</v>
      </c>
      <c r="AE317" s="357">
        <v>45471</v>
      </c>
      <c r="AF317" s="350">
        <f t="shared" si="26"/>
        <v>14</v>
      </c>
      <c r="AG317" s="350">
        <f t="shared" si="26"/>
        <v>14</v>
      </c>
      <c r="AH317" s="350">
        <f t="shared" si="27"/>
        <v>28</v>
      </c>
      <c r="AI317" s="350" t="s">
        <v>69</v>
      </c>
      <c r="AJ317" s="351" t="s">
        <v>69</v>
      </c>
      <c r="AK317" s="350" t="str">
        <f>VLOOKUP(Q317,[5]BD!H$6:K$170,4,0)</f>
        <v>13-10-00-090</v>
      </c>
    </row>
    <row r="318" spans="1:37" s="334" customFormat="1" ht="15" customHeight="1" x14ac:dyDescent="0.25">
      <c r="A318" s="68">
        <v>298</v>
      </c>
      <c r="B318" s="335">
        <v>12352100</v>
      </c>
      <c r="C318" s="336" t="s">
        <v>316</v>
      </c>
      <c r="D318" s="337" t="s">
        <v>98</v>
      </c>
      <c r="E318" s="338">
        <v>92</v>
      </c>
      <c r="F318" s="336" t="s">
        <v>164</v>
      </c>
      <c r="G318" s="73" t="s">
        <v>67</v>
      </c>
      <c r="H318" s="339">
        <v>8000000</v>
      </c>
      <c r="I318" s="339">
        <v>8000000</v>
      </c>
      <c r="J318" s="340" t="s">
        <v>68</v>
      </c>
      <c r="K318" s="336" t="s">
        <v>69</v>
      </c>
      <c r="L318" s="76">
        <f t="shared" si="28"/>
        <v>0</v>
      </c>
      <c r="M318" s="341" t="s">
        <v>769</v>
      </c>
      <c r="N318" s="342" t="s">
        <v>154</v>
      </c>
      <c r="O318" s="342" t="s">
        <v>72</v>
      </c>
      <c r="P318" s="343" t="s">
        <v>69</v>
      </c>
      <c r="Q318" s="325" t="s">
        <v>738</v>
      </c>
      <c r="R318" s="325" t="s">
        <v>1166</v>
      </c>
      <c r="S318" s="325" t="s">
        <v>1182</v>
      </c>
      <c r="T318" s="345" t="s">
        <v>739</v>
      </c>
      <c r="U318" s="350">
        <v>190201202</v>
      </c>
      <c r="V318" s="345" t="s">
        <v>740</v>
      </c>
      <c r="W318" s="345" t="s">
        <v>521</v>
      </c>
      <c r="X318" s="346" t="s">
        <v>741</v>
      </c>
      <c r="Y318" s="342">
        <v>6046051555</v>
      </c>
      <c r="Z318" s="347" t="s">
        <v>77</v>
      </c>
      <c r="AA318" s="336" t="s">
        <v>81</v>
      </c>
      <c r="AB318" s="357">
        <v>45476</v>
      </c>
      <c r="AC318" s="357">
        <v>45482</v>
      </c>
      <c r="AD318" s="357">
        <v>45492</v>
      </c>
      <c r="AE318" s="357">
        <v>45495</v>
      </c>
      <c r="AF318" s="350">
        <f t="shared" si="26"/>
        <v>6</v>
      </c>
      <c r="AG318" s="350">
        <f t="shared" si="26"/>
        <v>10</v>
      </c>
      <c r="AH318" s="350">
        <f t="shared" si="27"/>
        <v>16</v>
      </c>
      <c r="AI318" s="350" t="s">
        <v>69</v>
      </c>
      <c r="AJ318" s="351" t="s">
        <v>69</v>
      </c>
      <c r="AK318" s="350" t="str">
        <f>VLOOKUP(Q318,[5]BD!H$6:K$170,4,0)</f>
        <v>13-10-00-090</v>
      </c>
    </row>
    <row r="319" spans="1:37" s="334" customFormat="1" ht="15" customHeight="1" x14ac:dyDescent="0.25">
      <c r="A319" s="68">
        <v>299</v>
      </c>
      <c r="B319" s="335" t="s">
        <v>770</v>
      </c>
      <c r="C319" s="336" t="s">
        <v>320</v>
      </c>
      <c r="D319" s="337" t="s">
        <v>98</v>
      </c>
      <c r="E319" s="338">
        <v>165</v>
      </c>
      <c r="F319" s="336" t="s">
        <v>164</v>
      </c>
      <c r="G319" s="73" t="s">
        <v>67</v>
      </c>
      <c r="H319" s="339">
        <v>9000000</v>
      </c>
      <c r="I319" s="339">
        <v>9000000</v>
      </c>
      <c r="J319" s="340" t="s">
        <v>68</v>
      </c>
      <c r="K319" s="336" t="s">
        <v>69</v>
      </c>
      <c r="L319" s="76">
        <f t="shared" si="28"/>
        <v>0</v>
      </c>
      <c r="M319" s="341" t="s">
        <v>771</v>
      </c>
      <c r="N319" s="342" t="s">
        <v>100</v>
      </c>
      <c r="O319" s="342" t="s">
        <v>72</v>
      </c>
      <c r="P319" s="343" t="s">
        <v>69</v>
      </c>
      <c r="Q319" s="325" t="s">
        <v>738</v>
      </c>
      <c r="R319" s="325" t="s">
        <v>1166</v>
      </c>
      <c r="S319" s="325" t="s">
        <v>1182</v>
      </c>
      <c r="T319" s="345" t="s">
        <v>739</v>
      </c>
      <c r="U319" s="350">
        <v>190201202</v>
      </c>
      <c r="V319" s="345" t="s">
        <v>740</v>
      </c>
      <c r="W319" s="345" t="s">
        <v>521</v>
      </c>
      <c r="X319" s="346" t="s">
        <v>741</v>
      </c>
      <c r="Y319" s="342">
        <v>6046051555</v>
      </c>
      <c r="Z319" s="347" t="s">
        <v>77</v>
      </c>
      <c r="AA319" s="336" t="s">
        <v>81</v>
      </c>
      <c r="AB319" s="357">
        <v>45477</v>
      </c>
      <c r="AC319" s="357">
        <v>45485</v>
      </c>
      <c r="AD319" s="357">
        <v>45499</v>
      </c>
      <c r="AE319" s="357">
        <v>45502</v>
      </c>
      <c r="AF319" s="350">
        <f t="shared" si="26"/>
        <v>8</v>
      </c>
      <c r="AG319" s="350">
        <f t="shared" si="26"/>
        <v>14</v>
      </c>
      <c r="AH319" s="350">
        <f t="shared" si="27"/>
        <v>22</v>
      </c>
      <c r="AI319" s="350" t="s">
        <v>69</v>
      </c>
      <c r="AJ319" s="351" t="s">
        <v>69</v>
      </c>
      <c r="AK319" s="350" t="str">
        <f>VLOOKUP(Q319,[5]BD!H$6:K$170,4,0)</f>
        <v>13-10-00-090</v>
      </c>
    </row>
    <row r="320" spans="1:37" s="334" customFormat="1" ht="15" customHeight="1" x14ac:dyDescent="0.25">
      <c r="A320" s="68">
        <v>300</v>
      </c>
      <c r="B320" s="335" t="s">
        <v>772</v>
      </c>
      <c r="C320" s="336" t="s">
        <v>765</v>
      </c>
      <c r="D320" s="337" t="s">
        <v>241</v>
      </c>
      <c r="E320" s="338">
        <v>240</v>
      </c>
      <c r="F320" s="336" t="s">
        <v>164</v>
      </c>
      <c r="G320" s="73" t="s">
        <v>67</v>
      </c>
      <c r="H320" s="339">
        <v>9000000</v>
      </c>
      <c r="I320" s="339">
        <v>9000000</v>
      </c>
      <c r="J320" s="340" t="s">
        <v>68</v>
      </c>
      <c r="K320" s="336" t="s">
        <v>69</v>
      </c>
      <c r="L320" s="76">
        <f t="shared" si="28"/>
        <v>0</v>
      </c>
      <c r="M320" s="341" t="s">
        <v>773</v>
      </c>
      <c r="N320" s="342" t="s">
        <v>100</v>
      </c>
      <c r="O320" s="342" t="s">
        <v>72</v>
      </c>
      <c r="P320" s="343" t="s">
        <v>69</v>
      </c>
      <c r="Q320" s="325" t="s">
        <v>738</v>
      </c>
      <c r="R320" s="325" t="s">
        <v>1166</v>
      </c>
      <c r="S320" s="325" t="s">
        <v>1182</v>
      </c>
      <c r="T320" s="345" t="s">
        <v>739</v>
      </c>
      <c r="U320" s="350">
        <v>190201202</v>
      </c>
      <c r="V320" s="345" t="s">
        <v>740</v>
      </c>
      <c r="W320" s="345" t="s">
        <v>521</v>
      </c>
      <c r="X320" s="346" t="s">
        <v>741</v>
      </c>
      <c r="Y320" s="342">
        <v>6046051555</v>
      </c>
      <c r="Z320" s="347" t="s">
        <v>77</v>
      </c>
      <c r="AA320" s="336" t="s">
        <v>83</v>
      </c>
      <c r="AB320" s="357">
        <v>45421</v>
      </c>
      <c r="AC320" s="357">
        <v>45427</v>
      </c>
      <c r="AD320" s="357">
        <v>45442</v>
      </c>
      <c r="AE320" s="357">
        <v>45443</v>
      </c>
      <c r="AF320" s="350">
        <f t="shared" si="26"/>
        <v>6</v>
      </c>
      <c r="AG320" s="350">
        <f t="shared" si="26"/>
        <v>15</v>
      </c>
      <c r="AH320" s="350">
        <f t="shared" si="27"/>
        <v>21</v>
      </c>
      <c r="AI320" s="350" t="s">
        <v>69</v>
      </c>
      <c r="AJ320" s="351" t="s">
        <v>69</v>
      </c>
      <c r="AK320" s="350" t="str">
        <f>VLOOKUP(Q320,[5]BD!H$6:K$170,4,0)</f>
        <v>13-10-00-090</v>
      </c>
    </row>
    <row r="321" spans="1:64" s="334" customFormat="1" ht="15" customHeight="1" x14ac:dyDescent="0.25">
      <c r="A321" s="68">
        <v>301</v>
      </c>
      <c r="B321" s="380">
        <v>41111517</v>
      </c>
      <c r="C321" s="381" t="s">
        <v>774</v>
      </c>
      <c r="D321" s="337" t="s">
        <v>241</v>
      </c>
      <c r="E321" s="338">
        <v>90</v>
      </c>
      <c r="F321" s="336" t="s">
        <v>164</v>
      </c>
      <c r="G321" s="73" t="s">
        <v>67</v>
      </c>
      <c r="H321" s="339">
        <v>45000000</v>
      </c>
      <c r="I321" s="339">
        <v>45000000</v>
      </c>
      <c r="J321" s="340" t="s">
        <v>68</v>
      </c>
      <c r="K321" s="336" t="s">
        <v>69</v>
      </c>
      <c r="L321" s="76">
        <f t="shared" si="28"/>
        <v>0</v>
      </c>
      <c r="M321" s="341" t="s">
        <v>775</v>
      </c>
      <c r="N321" s="342" t="s">
        <v>154</v>
      </c>
      <c r="O321" s="342" t="s">
        <v>72</v>
      </c>
      <c r="P321" s="343" t="s">
        <v>69</v>
      </c>
      <c r="Q321" s="325" t="s">
        <v>738</v>
      </c>
      <c r="R321" s="325" t="s">
        <v>1166</v>
      </c>
      <c r="S321" s="325" t="s">
        <v>1182</v>
      </c>
      <c r="T321" s="345" t="s">
        <v>739</v>
      </c>
      <c r="U321" s="350">
        <v>190201202</v>
      </c>
      <c r="V321" s="345" t="s">
        <v>740</v>
      </c>
      <c r="W321" s="345" t="s">
        <v>521</v>
      </c>
      <c r="X321" s="346" t="s">
        <v>741</v>
      </c>
      <c r="Y321" s="342">
        <v>6046051555</v>
      </c>
      <c r="Z321" s="347" t="s">
        <v>77</v>
      </c>
      <c r="AA321" s="336" t="s">
        <v>83</v>
      </c>
      <c r="AB321" s="357">
        <v>45421</v>
      </c>
      <c r="AC321" s="357">
        <v>45427</v>
      </c>
      <c r="AD321" s="357">
        <v>45442</v>
      </c>
      <c r="AE321" s="357">
        <v>45443</v>
      </c>
      <c r="AF321" s="350">
        <f t="shared" ref="AF321:AG384" si="29">+AC321-AB321</f>
        <v>6</v>
      </c>
      <c r="AG321" s="350">
        <f t="shared" si="29"/>
        <v>15</v>
      </c>
      <c r="AH321" s="350">
        <f t="shared" si="27"/>
        <v>21</v>
      </c>
      <c r="AI321" s="350" t="s">
        <v>69</v>
      </c>
      <c r="AJ321" s="351" t="s">
        <v>69</v>
      </c>
      <c r="AK321" s="350" t="str">
        <f>VLOOKUP(Q321,[5]BD!H$6:K$170,4,0)</f>
        <v>13-10-00-090</v>
      </c>
    </row>
    <row r="322" spans="1:64" s="334" customFormat="1" ht="15" customHeight="1" x14ac:dyDescent="0.25">
      <c r="A322" s="68">
        <v>302</v>
      </c>
      <c r="B322" s="335">
        <v>80131500</v>
      </c>
      <c r="C322" s="336" t="s">
        <v>166</v>
      </c>
      <c r="D322" s="337" t="s">
        <v>65</v>
      </c>
      <c r="E322" s="338">
        <v>365</v>
      </c>
      <c r="F322" s="336" t="s">
        <v>66</v>
      </c>
      <c r="G322" s="73" t="s">
        <v>67</v>
      </c>
      <c r="H322" s="339">
        <v>57500000</v>
      </c>
      <c r="I322" s="339">
        <v>57500000</v>
      </c>
      <c r="J322" s="340" t="s">
        <v>68</v>
      </c>
      <c r="K322" s="336" t="s">
        <v>69</v>
      </c>
      <c r="L322" s="76">
        <f t="shared" si="28"/>
        <v>0</v>
      </c>
      <c r="M322" s="382" t="s">
        <v>776</v>
      </c>
      <c r="N322" s="383" t="s">
        <v>169</v>
      </c>
      <c r="O322" s="383" t="s">
        <v>72</v>
      </c>
      <c r="P322" s="343" t="s">
        <v>69</v>
      </c>
      <c r="Q322" s="371" t="s">
        <v>777</v>
      </c>
      <c r="R322" s="325" t="s">
        <v>1166</v>
      </c>
      <c r="S322" s="325" t="s">
        <v>1182</v>
      </c>
      <c r="T322" s="358" t="s">
        <v>778</v>
      </c>
      <c r="U322" s="384">
        <v>134201202</v>
      </c>
      <c r="V322" s="358" t="s">
        <v>779</v>
      </c>
      <c r="W322" s="358" t="s">
        <v>521</v>
      </c>
      <c r="X322" s="385" t="s">
        <v>780</v>
      </c>
      <c r="Y322" s="358" t="s">
        <v>781</v>
      </c>
      <c r="Z322" s="347" t="s">
        <v>77</v>
      </c>
      <c r="AA322" s="336" t="s">
        <v>83</v>
      </c>
      <c r="AB322" s="357">
        <v>45291</v>
      </c>
      <c r="AC322" s="357">
        <v>45306</v>
      </c>
      <c r="AD322" s="357">
        <v>45313</v>
      </c>
      <c r="AE322" s="357">
        <v>45319</v>
      </c>
      <c r="AF322" s="350">
        <f t="shared" si="29"/>
        <v>15</v>
      </c>
      <c r="AG322" s="350">
        <f t="shared" si="29"/>
        <v>7</v>
      </c>
      <c r="AH322" s="350">
        <f t="shared" si="27"/>
        <v>22</v>
      </c>
      <c r="AI322" s="350" t="s">
        <v>69</v>
      </c>
      <c r="AJ322" s="351" t="s">
        <v>69</v>
      </c>
      <c r="AK322" s="350" t="str">
        <f>VLOOKUP(Q322,[5]BD!H$6:K$170,4,0)</f>
        <v>13-10-00-034</v>
      </c>
    </row>
    <row r="323" spans="1:64" s="386" customFormat="1" ht="15" customHeight="1" x14ac:dyDescent="0.25">
      <c r="A323" s="68">
        <v>303</v>
      </c>
      <c r="B323" s="335">
        <v>39121700</v>
      </c>
      <c r="C323" s="336" t="s">
        <v>558</v>
      </c>
      <c r="D323" s="337" t="s">
        <v>156</v>
      </c>
      <c r="E323" s="338">
        <v>208</v>
      </c>
      <c r="F323" s="336" t="s">
        <v>164</v>
      </c>
      <c r="G323" s="73" t="s">
        <v>67</v>
      </c>
      <c r="H323" s="339">
        <v>10000000</v>
      </c>
      <c r="I323" s="339">
        <v>10000000</v>
      </c>
      <c r="J323" s="340" t="s">
        <v>68</v>
      </c>
      <c r="K323" s="336" t="s">
        <v>69</v>
      </c>
      <c r="L323" s="76">
        <f t="shared" si="28"/>
        <v>0</v>
      </c>
      <c r="M323" s="382" t="s">
        <v>782</v>
      </c>
      <c r="N323" s="383" t="s">
        <v>313</v>
      </c>
      <c r="O323" s="383" t="s">
        <v>72</v>
      </c>
      <c r="P323" s="343" t="s">
        <v>69</v>
      </c>
      <c r="Q323" s="371" t="s">
        <v>777</v>
      </c>
      <c r="R323" s="325" t="s">
        <v>1166</v>
      </c>
      <c r="S323" s="325" t="s">
        <v>1182</v>
      </c>
      <c r="T323" s="358" t="s">
        <v>778</v>
      </c>
      <c r="U323" s="384">
        <v>134201202</v>
      </c>
      <c r="V323" s="358" t="s">
        <v>779</v>
      </c>
      <c r="W323" s="358" t="s">
        <v>521</v>
      </c>
      <c r="X323" s="385" t="s">
        <v>780</v>
      </c>
      <c r="Y323" s="358" t="s">
        <v>781</v>
      </c>
      <c r="Z323" s="347" t="s">
        <v>77</v>
      </c>
      <c r="AA323" s="336" t="s">
        <v>78</v>
      </c>
      <c r="AB323" s="357">
        <v>45324</v>
      </c>
      <c r="AC323" s="357">
        <v>45354</v>
      </c>
      <c r="AD323" s="357">
        <v>45369</v>
      </c>
      <c r="AE323" s="357">
        <v>45375</v>
      </c>
      <c r="AF323" s="350">
        <f t="shared" si="29"/>
        <v>30</v>
      </c>
      <c r="AG323" s="350">
        <f t="shared" si="29"/>
        <v>15</v>
      </c>
      <c r="AH323" s="350">
        <f t="shared" si="27"/>
        <v>45</v>
      </c>
      <c r="AI323" s="350" t="s">
        <v>69</v>
      </c>
      <c r="AJ323" s="351" t="s">
        <v>69</v>
      </c>
      <c r="AK323" s="350" t="str">
        <f>VLOOKUP(Q323,[5]BD!H$6:K$170,4,0)</f>
        <v>13-10-00-034</v>
      </c>
      <c r="AL323" s="334"/>
      <c r="AM323" s="334"/>
      <c r="AN323" s="334"/>
      <c r="AO323" s="334"/>
      <c r="AP323" s="334"/>
      <c r="AQ323" s="334"/>
      <c r="AR323" s="334"/>
      <c r="AS323" s="334"/>
      <c r="AT323" s="334"/>
      <c r="AU323" s="334"/>
      <c r="AV323" s="334"/>
      <c r="AW323" s="334"/>
      <c r="AX323" s="334"/>
      <c r="AY323" s="334"/>
      <c r="AZ323" s="334"/>
    </row>
    <row r="324" spans="1:64" s="334" customFormat="1" ht="15" customHeight="1" x14ac:dyDescent="0.25">
      <c r="A324" s="68">
        <v>304</v>
      </c>
      <c r="B324" s="335">
        <v>78181500</v>
      </c>
      <c r="C324" s="336" t="s">
        <v>623</v>
      </c>
      <c r="D324" s="337" t="s">
        <v>156</v>
      </c>
      <c r="E324" s="338">
        <v>204</v>
      </c>
      <c r="F324" s="336" t="s">
        <v>164</v>
      </c>
      <c r="G324" s="73" t="s">
        <v>67</v>
      </c>
      <c r="H324" s="339">
        <v>20000000</v>
      </c>
      <c r="I324" s="339">
        <v>20000000</v>
      </c>
      <c r="J324" s="340" t="s">
        <v>68</v>
      </c>
      <c r="K324" s="336" t="s">
        <v>69</v>
      </c>
      <c r="L324" s="76">
        <f t="shared" si="28"/>
        <v>0</v>
      </c>
      <c r="M324" s="382" t="s">
        <v>783</v>
      </c>
      <c r="N324" s="383" t="s">
        <v>100</v>
      </c>
      <c r="O324" s="383" t="s">
        <v>72</v>
      </c>
      <c r="P324" s="343" t="s">
        <v>69</v>
      </c>
      <c r="Q324" s="371" t="s">
        <v>777</v>
      </c>
      <c r="R324" s="325" t="s">
        <v>1166</v>
      </c>
      <c r="S324" s="325" t="s">
        <v>1182</v>
      </c>
      <c r="T324" s="358" t="s">
        <v>778</v>
      </c>
      <c r="U324" s="384">
        <v>134201202</v>
      </c>
      <c r="V324" s="358" t="s">
        <v>779</v>
      </c>
      <c r="W324" s="358" t="s">
        <v>521</v>
      </c>
      <c r="X324" s="385" t="s">
        <v>780</v>
      </c>
      <c r="Y324" s="358" t="s">
        <v>781</v>
      </c>
      <c r="Z324" s="347" t="s">
        <v>77</v>
      </c>
      <c r="AA324" s="336" t="s">
        <v>78</v>
      </c>
      <c r="AB324" s="357">
        <v>45324</v>
      </c>
      <c r="AC324" s="357">
        <v>45354</v>
      </c>
      <c r="AD324" s="357">
        <v>45369</v>
      </c>
      <c r="AE324" s="357">
        <v>45379</v>
      </c>
      <c r="AF324" s="350">
        <f t="shared" si="29"/>
        <v>30</v>
      </c>
      <c r="AG324" s="350">
        <f t="shared" si="29"/>
        <v>15</v>
      </c>
      <c r="AH324" s="350">
        <f t="shared" si="27"/>
        <v>45</v>
      </c>
      <c r="AI324" s="350" t="s">
        <v>69</v>
      </c>
      <c r="AJ324" s="351" t="s">
        <v>69</v>
      </c>
      <c r="AK324" s="350" t="str">
        <f>VLOOKUP(Q324,[5]BD!H$6:K$170,4,0)</f>
        <v>13-10-00-034</v>
      </c>
    </row>
    <row r="325" spans="1:64" s="334" customFormat="1" ht="15" customHeight="1" x14ac:dyDescent="0.25">
      <c r="A325" s="68">
        <v>305</v>
      </c>
      <c r="B325" s="335">
        <v>15101500</v>
      </c>
      <c r="C325" s="336" t="s">
        <v>602</v>
      </c>
      <c r="D325" s="337" t="s">
        <v>65</v>
      </c>
      <c r="E325" s="338">
        <v>286</v>
      </c>
      <c r="F325" s="336" t="s">
        <v>164</v>
      </c>
      <c r="G325" s="73" t="s">
        <v>67</v>
      </c>
      <c r="H325" s="339">
        <v>15000000</v>
      </c>
      <c r="I325" s="339">
        <v>15000000</v>
      </c>
      <c r="J325" s="340" t="s">
        <v>68</v>
      </c>
      <c r="K325" s="336" t="s">
        <v>69</v>
      </c>
      <c r="L325" s="76">
        <f t="shared" si="28"/>
        <v>0</v>
      </c>
      <c r="M325" s="382" t="s">
        <v>784</v>
      </c>
      <c r="N325" s="383" t="s">
        <v>313</v>
      </c>
      <c r="O325" s="383" t="s">
        <v>72</v>
      </c>
      <c r="P325" s="343" t="s">
        <v>69</v>
      </c>
      <c r="Q325" s="371" t="s">
        <v>777</v>
      </c>
      <c r="R325" s="325" t="s">
        <v>1166</v>
      </c>
      <c r="S325" s="325" t="s">
        <v>1182</v>
      </c>
      <c r="T325" s="358" t="s">
        <v>778</v>
      </c>
      <c r="U325" s="384">
        <v>134201202</v>
      </c>
      <c r="V325" s="358" t="s">
        <v>779</v>
      </c>
      <c r="W325" s="358" t="s">
        <v>521</v>
      </c>
      <c r="X325" s="385" t="s">
        <v>780</v>
      </c>
      <c r="Y325" s="358" t="s">
        <v>781</v>
      </c>
      <c r="Z325" s="347" t="s">
        <v>77</v>
      </c>
      <c r="AA325" s="336" t="s">
        <v>283</v>
      </c>
      <c r="AB325" s="357">
        <v>45291</v>
      </c>
      <c r="AC325" s="357">
        <v>45320</v>
      </c>
      <c r="AD325" s="357">
        <v>45333</v>
      </c>
      <c r="AE325" s="357">
        <v>45319</v>
      </c>
      <c r="AF325" s="350">
        <f t="shared" si="29"/>
        <v>29</v>
      </c>
      <c r="AG325" s="350">
        <f t="shared" si="29"/>
        <v>13</v>
      </c>
      <c r="AH325" s="350">
        <f t="shared" si="27"/>
        <v>42</v>
      </c>
      <c r="AI325" s="350" t="s">
        <v>69</v>
      </c>
      <c r="AJ325" s="351" t="s">
        <v>69</v>
      </c>
      <c r="AK325" s="350" t="str">
        <f>VLOOKUP(Q325,[5]BD!H$6:K$170,4,0)</f>
        <v>13-10-00-034</v>
      </c>
    </row>
    <row r="326" spans="1:64" s="386" customFormat="1" ht="15" customHeight="1" x14ac:dyDescent="0.25">
      <c r="A326" s="68">
        <v>306</v>
      </c>
      <c r="B326" s="335">
        <v>70171700</v>
      </c>
      <c r="C326" s="336" t="s">
        <v>665</v>
      </c>
      <c r="D326" s="337" t="s">
        <v>156</v>
      </c>
      <c r="E326" s="338">
        <v>210</v>
      </c>
      <c r="F326" s="336" t="s">
        <v>164</v>
      </c>
      <c r="G326" s="73" t="s">
        <v>67</v>
      </c>
      <c r="H326" s="339">
        <v>10000000</v>
      </c>
      <c r="I326" s="339">
        <v>10000000</v>
      </c>
      <c r="J326" s="340" t="s">
        <v>68</v>
      </c>
      <c r="K326" s="336" t="s">
        <v>69</v>
      </c>
      <c r="L326" s="76">
        <f t="shared" si="28"/>
        <v>0</v>
      </c>
      <c r="M326" s="382" t="s">
        <v>785</v>
      </c>
      <c r="N326" s="383" t="s">
        <v>100</v>
      </c>
      <c r="O326" s="383" t="s">
        <v>72</v>
      </c>
      <c r="P326" s="343" t="s">
        <v>69</v>
      </c>
      <c r="Q326" s="371" t="s">
        <v>777</v>
      </c>
      <c r="R326" s="325" t="s">
        <v>1166</v>
      </c>
      <c r="S326" s="325" t="s">
        <v>1182</v>
      </c>
      <c r="T326" s="358" t="s">
        <v>778</v>
      </c>
      <c r="U326" s="384">
        <v>134201202</v>
      </c>
      <c r="V326" s="358" t="s">
        <v>779</v>
      </c>
      <c r="W326" s="358" t="s">
        <v>521</v>
      </c>
      <c r="X326" s="385" t="s">
        <v>780</v>
      </c>
      <c r="Y326" s="358" t="s">
        <v>781</v>
      </c>
      <c r="Z326" s="347" t="s">
        <v>77</v>
      </c>
      <c r="AA326" s="336" t="s">
        <v>197</v>
      </c>
      <c r="AB326" s="357">
        <v>45369</v>
      </c>
      <c r="AC326" s="357">
        <v>45378</v>
      </c>
      <c r="AD326" s="357">
        <v>45394</v>
      </c>
      <c r="AE326" s="357">
        <v>45400</v>
      </c>
      <c r="AF326" s="350">
        <f t="shared" si="29"/>
        <v>9</v>
      </c>
      <c r="AG326" s="350">
        <f t="shared" si="29"/>
        <v>16</v>
      </c>
      <c r="AH326" s="350">
        <f t="shared" si="27"/>
        <v>25</v>
      </c>
      <c r="AI326" s="350" t="s">
        <v>69</v>
      </c>
      <c r="AJ326" s="351" t="s">
        <v>69</v>
      </c>
      <c r="AK326" s="350" t="str">
        <f>VLOOKUP(Q326,[5]BD!H$6:K$170,4,0)</f>
        <v>13-10-00-034</v>
      </c>
      <c r="AL326" s="387"/>
      <c r="AM326" s="387"/>
      <c r="AN326" s="387"/>
      <c r="AO326" s="387"/>
      <c r="AP326" s="387"/>
      <c r="AQ326" s="387"/>
      <c r="AR326" s="387"/>
      <c r="AS326" s="387"/>
      <c r="AT326" s="387"/>
      <c r="AU326" s="387"/>
      <c r="AV326" s="387"/>
      <c r="AW326" s="387"/>
      <c r="AX326" s="387"/>
      <c r="AY326" s="387"/>
      <c r="AZ326" s="387"/>
      <c r="BA326" s="387"/>
      <c r="BB326" s="387"/>
      <c r="BC326" s="387"/>
      <c r="BD326" s="387"/>
      <c r="BE326" s="387"/>
      <c r="BF326" s="387"/>
      <c r="BG326" s="387"/>
      <c r="BH326" s="387"/>
      <c r="BI326" s="387"/>
      <c r="BJ326" s="387"/>
      <c r="BK326" s="387"/>
      <c r="BL326" s="387"/>
    </row>
    <row r="327" spans="1:64" s="334" customFormat="1" ht="15" customHeight="1" x14ac:dyDescent="0.25">
      <c r="A327" s="68">
        <v>307</v>
      </c>
      <c r="B327" s="335">
        <v>72154000</v>
      </c>
      <c r="C327" s="336" t="s">
        <v>786</v>
      </c>
      <c r="D327" s="337" t="s">
        <v>156</v>
      </c>
      <c r="E327" s="338">
        <v>180</v>
      </c>
      <c r="F327" s="336" t="s">
        <v>164</v>
      </c>
      <c r="G327" s="73" t="s">
        <v>67</v>
      </c>
      <c r="H327" s="339">
        <v>8000000</v>
      </c>
      <c r="I327" s="339">
        <v>8000000</v>
      </c>
      <c r="J327" s="340" t="s">
        <v>68</v>
      </c>
      <c r="K327" s="336" t="s">
        <v>69</v>
      </c>
      <c r="L327" s="76">
        <f t="shared" si="28"/>
        <v>0</v>
      </c>
      <c r="M327" s="382" t="s">
        <v>787</v>
      </c>
      <c r="N327" s="383" t="s">
        <v>100</v>
      </c>
      <c r="O327" s="383" t="s">
        <v>72</v>
      </c>
      <c r="P327" s="343" t="s">
        <v>69</v>
      </c>
      <c r="Q327" s="371" t="s">
        <v>777</v>
      </c>
      <c r="R327" s="325" t="s">
        <v>1166</v>
      </c>
      <c r="S327" s="325" t="s">
        <v>1182</v>
      </c>
      <c r="T327" s="358" t="s">
        <v>778</v>
      </c>
      <c r="U327" s="384">
        <v>134201202</v>
      </c>
      <c r="V327" s="358" t="s">
        <v>779</v>
      </c>
      <c r="W327" s="358" t="s">
        <v>521</v>
      </c>
      <c r="X327" s="385" t="s">
        <v>780</v>
      </c>
      <c r="Y327" s="358" t="s">
        <v>781</v>
      </c>
      <c r="Z327" s="347" t="s">
        <v>77</v>
      </c>
      <c r="AA327" s="336" t="s">
        <v>83</v>
      </c>
      <c r="AB327" s="357">
        <v>45338</v>
      </c>
      <c r="AC327" s="357">
        <v>45369</v>
      </c>
      <c r="AD327" s="357">
        <v>45378</v>
      </c>
      <c r="AE327" s="357">
        <v>45417</v>
      </c>
      <c r="AF327" s="350">
        <f t="shared" si="29"/>
        <v>31</v>
      </c>
      <c r="AG327" s="350">
        <f t="shared" si="29"/>
        <v>9</v>
      </c>
      <c r="AH327" s="350">
        <f t="shared" si="27"/>
        <v>40</v>
      </c>
      <c r="AI327" s="350" t="s">
        <v>69</v>
      </c>
      <c r="AJ327" s="351" t="s">
        <v>69</v>
      </c>
      <c r="AK327" s="350" t="str">
        <f>VLOOKUP(Q327,[5]BD!H$6:K$170,4,0)</f>
        <v>13-10-00-034</v>
      </c>
      <c r="AL327" s="387"/>
      <c r="AM327" s="387"/>
      <c r="AN327" s="387"/>
      <c r="AO327" s="387"/>
      <c r="AP327" s="387"/>
      <c r="AQ327" s="387"/>
      <c r="AR327" s="387"/>
      <c r="AS327" s="387"/>
      <c r="AT327" s="387"/>
      <c r="AU327" s="387"/>
      <c r="AV327" s="387"/>
      <c r="AW327" s="387"/>
      <c r="AX327" s="387"/>
      <c r="AY327" s="387"/>
      <c r="AZ327" s="387"/>
      <c r="BA327" s="387"/>
      <c r="BB327" s="387"/>
      <c r="BC327" s="387"/>
      <c r="BD327" s="387"/>
      <c r="BE327" s="387"/>
      <c r="BF327" s="387"/>
      <c r="BG327" s="387"/>
      <c r="BH327" s="387"/>
      <c r="BI327" s="387"/>
      <c r="BJ327" s="387"/>
      <c r="BK327" s="387"/>
      <c r="BL327" s="387"/>
    </row>
    <row r="328" spans="1:64" s="334" customFormat="1" ht="15" customHeight="1" x14ac:dyDescent="0.25">
      <c r="A328" s="68">
        <v>308</v>
      </c>
      <c r="B328" s="335">
        <v>80141607</v>
      </c>
      <c r="C328" s="336" t="s">
        <v>788</v>
      </c>
      <c r="D328" s="337" t="s">
        <v>167</v>
      </c>
      <c r="E328" s="338">
        <v>210</v>
      </c>
      <c r="F328" s="336" t="s">
        <v>164</v>
      </c>
      <c r="G328" s="73" t="s">
        <v>67</v>
      </c>
      <c r="H328" s="339">
        <v>3000000</v>
      </c>
      <c r="I328" s="339">
        <v>3000000</v>
      </c>
      <c r="J328" s="340" t="s">
        <v>68</v>
      </c>
      <c r="K328" s="336" t="s">
        <v>69</v>
      </c>
      <c r="L328" s="76">
        <f t="shared" si="28"/>
        <v>0</v>
      </c>
      <c r="M328" s="382" t="s">
        <v>789</v>
      </c>
      <c r="N328" s="383" t="s">
        <v>100</v>
      </c>
      <c r="O328" s="383" t="s">
        <v>72</v>
      </c>
      <c r="P328" s="343" t="s">
        <v>69</v>
      </c>
      <c r="Q328" s="371" t="s">
        <v>777</v>
      </c>
      <c r="R328" s="325" t="s">
        <v>1166</v>
      </c>
      <c r="S328" s="325" t="s">
        <v>1182</v>
      </c>
      <c r="T328" s="358" t="s">
        <v>778</v>
      </c>
      <c r="U328" s="384">
        <v>134201202</v>
      </c>
      <c r="V328" s="358" t="s">
        <v>779</v>
      </c>
      <c r="W328" s="358" t="s">
        <v>521</v>
      </c>
      <c r="X328" s="385" t="s">
        <v>780</v>
      </c>
      <c r="Y328" s="358" t="s">
        <v>790</v>
      </c>
      <c r="Z328" s="347" t="s">
        <v>77</v>
      </c>
      <c r="AA328" s="336" t="s">
        <v>197</v>
      </c>
      <c r="AB328" s="357">
        <v>45397</v>
      </c>
      <c r="AC328" s="357">
        <v>45405</v>
      </c>
      <c r="AD328" s="357">
        <v>45414</v>
      </c>
      <c r="AE328" s="357">
        <v>45420</v>
      </c>
      <c r="AF328" s="350">
        <f t="shared" si="29"/>
        <v>8</v>
      </c>
      <c r="AG328" s="350">
        <f t="shared" si="29"/>
        <v>9</v>
      </c>
      <c r="AH328" s="350">
        <f t="shared" si="27"/>
        <v>17</v>
      </c>
      <c r="AI328" s="350" t="s">
        <v>69</v>
      </c>
      <c r="AJ328" s="351" t="s">
        <v>69</v>
      </c>
      <c r="AK328" s="350" t="str">
        <f>VLOOKUP(Q328,[5]BD!H$6:K$170,4,0)</f>
        <v>13-10-00-034</v>
      </c>
      <c r="AL328" s="387"/>
      <c r="AM328" s="387"/>
      <c r="AN328" s="387"/>
      <c r="AO328" s="387"/>
      <c r="AP328" s="387"/>
      <c r="AQ328" s="387"/>
      <c r="AR328" s="387"/>
      <c r="AS328" s="387"/>
      <c r="AT328" s="387"/>
      <c r="AU328" s="387"/>
      <c r="AV328" s="387"/>
      <c r="AW328" s="387"/>
      <c r="AX328" s="387"/>
      <c r="AY328" s="387"/>
      <c r="AZ328" s="387"/>
      <c r="BA328" s="387"/>
      <c r="BB328" s="387"/>
      <c r="BC328" s="387"/>
      <c r="BD328" s="387"/>
      <c r="BE328" s="387"/>
      <c r="BF328" s="387"/>
      <c r="BG328" s="387"/>
      <c r="BH328" s="387"/>
      <c r="BI328" s="387"/>
      <c r="BJ328" s="387"/>
      <c r="BK328" s="387"/>
      <c r="BL328" s="387"/>
    </row>
    <row r="329" spans="1:64" s="334" customFormat="1" ht="15" customHeight="1" x14ac:dyDescent="0.25">
      <c r="A329" s="68">
        <v>309</v>
      </c>
      <c r="B329" s="388">
        <v>56111701</v>
      </c>
      <c r="C329" s="388" t="s">
        <v>791</v>
      </c>
      <c r="D329" s="337" t="s">
        <v>156</v>
      </c>
      <c r="E329" s="338">
        <v>210</v>
      </c>
      <c r="F329" s="336" t="s">
        <v>164</v>
      </c>
      <c r="G329" s="73" t="s">
        <v>67</v>
      </c>
      <c r="H329" s="339">
        <v>30000000</v>
      </c>
      <c r="I329" s="339">
        <v>30000000</v>
      </c>
      <c r="J329" s="340" t="s">
        <v>68</v>
      </c>
      <c r="K329" s="336" t="s">
        <v>69</v>
      </c>
      <c r="L329" s="76">
        <f t="shared" si="28"/>
        <v>0</v>
      </c>
      <c r="M329" s="382" t="s">
        <v>792</v>
      </c>
      <c r="N329" s="383" t="s">
        <v>154</v>
      </c>
      <c r="O329" s="383" t="s">
        <v>72</v>
      </c>
      <c r="P329" s="343" t="s">
        <v>69</v>
      </c>
      <c r="Q329" s="371" t="s">
        <v>777</v>
      </c>
      <c r="R329" s="325" t="s">
        <v>1166</v>
      </c>
      <c r="S329" s="325" t="s">
        <v>1182</v>
      </c>
      <c r="T329" s="358" t="s">
        <v>778</v>
      </c>
      <c r="U329" s="384">
        <v>134201202</v>
      </c>
      <c r="V329" s="358" t="s">
        <v>779</v>
      </c>
      <c r="W329" s="358" t="s">
        <v>521</v>
      </c>
      <c r="X329" s="385" t="s">
        <v>780</v>
      </c>
      <c r="Y329" s="358" t="s">
        <v>790</v>
      </c>
      <c r="Z329" s="347" t="s">
        <v>77</v>
      </c>
      <c r="AA329" s="336" t="s">
        <v>81</v>
      </c>
      <c r="AB329" s="357">
        <v>45355</v>
      </c>
      <c r="AC329" s="357">
        <v>45366</v>
      </c>
      <c r="AD329" s="357">
        <v>45371</v>
      </c>
      <c r="AE329" s="357">
        <v>45376</v>
      </c>
      <c r="AF329" s="350">
        <f t="shared" si="29"/>
        <v>11</v>
      </c>
      <c r="AG329" s="350">
        <f t="shared" si="29"/>
        <v>5</v>
      </c>
      <c r="AH329" s="350">
        <f t="shared" si="27"/>
        <v>16</v>
      </c>
      <c r="AI329" s="350" t="s">
        <v>69</v>
      </c>
      <c r="AJ329" s="351" t="s">
        <v>69</v>
      </c>
      <c r="AK329" s="350" t="str">
        <f>VLOOKUP(Q329,[5]BD!H$6:K$170,4,0)</f>
        <v>13-10-00-034</v>
      </c>
    </row>
    <row r="330" spans="1:64" s="334" customFormat="1" ht="15" customHeight="1" x14ac:dyDescent="0.25">
      <c r="A330" s="68">
        <v>310</v>
      </c>
      <c r="B330" s="335">
        <v>80131500</v>
      </c>
      <c r="C330" s="345" t="s">
        <v>166</v>
      </c>
      <c r="D330" s="337" t="s">
        <v>65</v>
      </c>
      <c r="E330" s="338">
        <v>341</v>
      </c>
      <c r="F330" s="336" t="s">
        <v>66</v>
      </c>
      <c r="G330" s="73" t="s">
        <v>67</v>
      </c>
      <c r="H330" s="339">
        <v>53000000</v>
      </c>
      <c r="I330" s="339">
        <v>53000000</v>
      </c>
      <c r="J330" s="340" t="s">
        <v>68</v>
      </c>
      <c r="K330" s="336" t="s">
        <v>69</v>
      </c>
      <c r="L330" s="76">
        <f t="shared" si="28"/>
        <v>0</v>
      </c>
      <c r="M330" s="343" t="s">
        <v>793</v>
      </c>
      <c r="N330" s="336" t="s">
        <v>169</v>
      </c>
      <c r="O330" s="336" t="s">
        <v>72</v>
      </c>
      <c r="P330" s="343" t="s">
        <v>69</v>
      </c>
      <c r="Q330" s="325" t="s">
        <v>794</v>
      </c>
      <c r="R330" s="325" t="s">
        <v>1166</v>
      </c>
      <c r="S330" s="325" t="s">
        <v>1182</v>
      </c>
      <c r="T330" s="99" t="s">
        <v>795</v>
      </c>
      <c r="U330" s="73">
        <v>101202201</v>
      </c>
      <c r="V330" s="343" t="s">
        <v>796</v>
      </c>
      <c r="W330" s="389" t="s">
        <v>692</v>
      </c>
      <c r="X330" s="100" t="s">
        <v>797</v>
      </c>
      <c r="Y330" s="99">
        <v>6067357376</v>
      </c>
      <c r="Z330" s="347" t="s">
        <v>77</v>
      </c>
      <c r="AA330" s="336" t="s">
        <v>78</v>
      </c>
      <c r="AB330" s="357">
        <v>45270</v>
      </c>
      <c r="AC330" s="357">
        <v>45293</v>
      </c>
      <c r="AD330" s="357">
        <v>45300</v>
      </c>
      <c r="AE330" s="357">
        <v>45300</v>
      </c>
      <c r="AF330" s="350">
        <f t="shared" si="29"/>
        <v>23</v>
      </c>
      <c r="AG330" s="350">
        <f t="shared" si="29"/>
        <v>7</v>
      </c>
      <c r="AH330" s="350">
        <f t="shared" ref="AH330:AH400" si="30">+AF330+AG330</f>
        <v>30</v>
      </c>
      <c r="AI330" s="350" t="s">
        <v>69</v>
      </c>
      <c r="AJ330" s="351" t="s">
        <v>69</v>
      </c>
      <c r="AK330" s="350" t="str">
        <f>VLOOKUP(Q330,[5]BD!H$6:K$170,4,0)</f>
        <v>13-10-00-001</v>
      </c>
    </row>
    <row r="331" spans="1:64" s="334" customFormat="1" ht="15" customHeight="1" x14ac:dyDescent="0.25">
      <c r="A331" s="68">
        <v>311</v>
      </c>
      <c r="B331" s="335">
        <v>15101500</v>
      </c>
      <c r="C331" s="336" t="s">
        <v>602</v>
      </c>
      <c r="D331" s="337" t="s">
        <v>65</v>
      </c>
      <c r="E331" s="338">
        <v>314</v>
      </c>
      <c r="F331" s="336" t="s">
        <v>164</v>
      </c>
      <c r="G331" s="73" t="s">
        <v>67</v>
      </c>
      <c r="H331" s="339">
        <v>8000000</v>
      </c>
      <c r="I331" s="339">
        <v>8000000</v>
      </c>
      <c r="J331" s="340" t="s">
        <v>68</v>
      </c>
      <c r="K331" s="336" t="s">
        <v>69</v>
      </c>
      <c r="L331" s="76">
        <f t="shared" si="28"/>
        <v>0</v>
      </c>
      <c r="M331" s="343" t="s">
        <v>798</v>
      </c>
      <c r="N331" s="342" t="s">
        <v>313</v>
      </c>
      <c r="O331" s="336" t="s">
        <v>72</v>
      </c>
      <c r="P331" s="343" t="s">
        <v>69</v>
      </c>
      <c r="Q331" s="325" t="s">
        <v>794</v>
      </c>
      <c r="R331" s="325" t="s">
        <v>1166</v>
      </c>
      <c r="S331" s="325" t="s">
        <v>1182</v>
      </c>
      <c r="T331" s="99" t="s">
        <v>795</v>
      </c>
      <c r="U331" s="73">
        <v>101202201</v>
      </c>
      <c r="V331" s="343" t="s">
        <v>796</v>
      </c>
      <c r="W331" s="389" t="s">
        <v>692</v>
      </c>
      <c r="X331" s="100" t="s">
        <v>797</v>
      </c>
      <c r="Y331" s="99">
        <v>6067357376</v>
      </c>
      <c r="Z331" s="347" t="s">
        <v>77</v>
      </c>
      <c r="AA331" s="336" t="s">
        <v>197</v>
      </c>
      <c r="AB331" s="357">
        <v>45294</v>
      </c>
      <c r="AC331" s="357">
        <v>45314</v>
      </c>
      <c r="AD331" s="357">
        <v>45327</v>
      </c>
      <c r="AE331" s="357">
        <v>45327</v>
      </c>
      <c r="AF331" s="350">
        <f t="shared" si="29"/>
        <v>20</v>
      </c>
      <c r="AG331" s="350">
        <f t="shared" si="29"/>
        <v>13</v>
      </c>
      <c r="AH331" s="350">
        <f t="shared" si="30"/>
        <v>33</v>
      </c>
      <c r="AI331" s="350" t="s">
        <v>69</v>
      </c>
      <c r="AJ331" s="351" t="s">
        <v>69</v>
      </c>
      <c r="AK331" s="350" t="str">
        <f>VLOOKUP(Q331,[5]BD!H$6:K$170,4,0)</f>
        <v>13-10-00-001</v>
      </c>
    </row>
    <row r="332" spans="1:64" s="334" customFormat="1" ht="15" customHeight="1" x14ac:dyDescent="0.25">
      <c r="A332" s="68">
        <v>312</v>
      </c>
      <c r="B332" s="335">
        <v>72154032</v>
      </c>
      <c r="C332" s="379" t="s">
        <v>767</v>
      </c>
      <c r="D332" s="337" t="s">
        <v>151</v>
      </c>
      <c r="E332" s="338">
        <v>286</v>
      </c>
      <c r="F332" s="336" t="s">
        <v>164</v>
      </c>
      <c r="G332" s="73" t="s">
        <v>67</v>
      </c>
      <c r="H332" s="339">
        <v>17000000</v>
      </c>
      <c r="I332" s="339">
        <v>17000000</v>
      </c>
      <c r="J332" s="340" t="s">
        <v>68</v>
      </c>
      <c r="K332" s="336" t="s">
        <v>69</v>
      </c>
      <c r="L332" s="76">
        <f t="shared" si="28"/>
        <v>0</v>
      </c>
      <c r="M332" s="343" t="s">
        <v>799</v>
      </c>
      <c r="N332" s="342" t="s">
        <v>100</v>
      </c>
      <c r="O332" s="336" t="s">
        <v>72</v>
      </c>
      <c r="P332" s="343" t="s">
        <v>69</v>
      </c>
      <c r="Q332" s="325" t="s">
        <v>794</v>
      </c>
      <c r="R332" s="325" t="s">
        <v>1166</v>
      </c>
      <c r="S332" s="325" t="s">
        <v>1182</v>
      </c>
      <c r="T332" s="99" t="s">
        <v>795</v>
      </c>
      <c r="U332" s="73">
        <v>101202201</v>
      </c>
      <c r="V332" s="343" t="s">
        <v>796</v>
      </c>
      <c r="W332" s="389" t="s">
        <v>692</v>
      </c>
      <c r="X332" s="100" t="s">
        <v>797</v>
      </c>
      <c r="Y332" s="99">
        <v>6067357376</v>
      </c>
      <c r="Z332" s="347" t="s">
        <v>77</v>
      </c>
      <c r="AA332" s="336" t="s">
        <v>83</v>
      </c>
      <c r="AB332" s="357">
        <v>45314</v>
      </c>
      <c r="AC332" s="357">
        <v>45341</v>
      </c>
      <c r="AD332" s="357">
        <v>45355</v>
      </c>
      <c r="AE332" s="357">
        <v>45355</v>
      </c>
      <c r="AF332" s="350">
        <f t="shared" si="29"/>
        <v>27</v>
      </c>
      <c r="AG332" s="350">
        <f t="shared" si="29"/>
        <v>14</v>
      </c>
      <c r="AH332" s="350">
        <f t="shared" si="30"/>
        <v>41</v>
      </c>
      <c r="AI332" s="350" t="s">
        <v>69</v>
      </c>
      <c r="AJ332" s="351" t="s">
        <v>69</v>
      </c>
      <c r="AK332" s="350" t="str">
        <f>VLOOKUP(Q332,[5]BD!H$6:K$170,4,0)</f>
        <v>13-10-00-001</v>
      </c>
    </row>
    <row r="333" spans="1:64" s="334" customFormat="1" ht="15" customHeight="1" x14ac:dyDescent="0.25">
      <c r="A333" s="68">
        <v>313</v>
      </c>
      <c r="B333" s="335">
        <v>78181500</v>
      </c>
      <c r="C333" s="336" t="s">
        <v>623</v>
      </c>
      <c r="D333" s="337" t="s">
        <v>156</v>
      </c>
      <c r="E333" s="338">
        <v>270</v>
      </c>
      <c r="F333" s="336" t="s">
        <v>164</v>
      </c>
      <c r="G333" s="73" t="s">
        <v>67</v>
      </c>
      <c r="H333" s="339">
        <v>16000000</v>
      </c>
      <c r="I333" s="339">
        <v>16000000</v>
      </c>
      <c r="J333" s="340" t="s">
        <v>68</v>
      </c>
      <c r="K333" s="336" t="s">
        <v>69</v>
      </c>
      <c r="L333" s="76">
        <f t="shared" si="28"/>
        <v>0</v>
      </c>
      <c r="M333" s="343" t="s">
        <v>800</v>
      </c>
      <c r="N333" s="342" t="s">
        <v>100</v>
      </c>
      <c r="O333" s="336" t="s">
        <v>72</v>
      </c>
      <c r="P333" s="343" t="s">
        <v>69</v>
      </c>
      <c r="Q333" s="325" t="s">
        <v>794</v>
      </c>
      <c r="R333" s="325" t="s">
        <v>1166</v>
      </c>
      <c r="S333" s="325" t="s">
        <v>1182</v>
      </c>
      <c r="T333" s="99" t="s">
        <v>795</v>
      </c>
      <c r="U333" s="73">
        <v>101202201</v>
      </c>
      <c r="V333" s="343" t="s">
        <v>796</v>
      </c>
      <c r="W333" s="389" t="s">
        <v>692</v>
      </c>
      <c r="X333" s="100" t="s">
        <v>797</v>
      </c>
      <c r="Y333" s="99">
        <v>6067357376</v>
      </c>
      <c r="Z333" s="347" t="s">
        <v>77</v>
      </c>
      <c r="AA333" s="336" t="s">
        <v>78</v>
      </c>
      <c r="AB333" s="357">
        <v>45336</v>
      </c>
      <c r="AC333" s="357">
        <v>45359</v>
      </c>
      <c r="AD333" s="357">
        <v>45371</v>
      </c>
      <c r="AE333" s="357">
        <v>45371</v>
      </c>
      <c r="AF333" s="350">
        <f t="shared" si="29"/>
        <v>23</v>
      </c>
      <c r="AG333" s="350">
        <f t="shared" si="29"/>
        <v>12</v>
      </c>
      <c r="AH333" s="350">
        <f t="shared" si="30"/>
        <v>35</v>
      </c>
      <c r="AI333" s="350" t="s">
        <v>69</v>
      </c>
      <c r="AJ333" s="351" t="s">
        <v>69</v>
      </c>
      <c r="AK333" s="350" t="str">
        <f>VLOOKUP(Q333,[5]BD!H$6:K$170,4,0)</f>
        <v>13-10-00-001</v>
      </c>
    </row>
    <row r="334" spans="1:64" s="334" customFormat="1" ht="15" customHeight="1" x14ac:dyDescent="0.25">
      <c r="A334" s="68">
        <v>314</v>
      </c>
      <c r="B334" s="335">
        <v>72102900</v>
      </c>
      <c r="C334" s="379" t="s">
        <v>665</v>
      </c>
      <c r="D334" s="337" t="s">
        <v>167</v>
      </c>
      <c r="E334" s="338">
        <v>233</v>
      </c>
      <c r="F334" s="336" t="s">
        <v>164</v>
      </c>
      <c r="G334" s="73" t="s">
        <v>67</v>
      </c>
      <c r="H334" s="339">
        <v>16000000</v>
      </c>
      <c r="I334" s="339">
        <v>16000000</v>
      </c>
      <c r="J334" s="340" t="s">
        <v>68</v>
      </c>
      <c r="K334" s="336" t="s">
        <v>69</v>
      </c>
      <c r="L334" s="76">
        <f t="shared" si="28"/>
        <v>0</v>
      </c>
      <c r="M334" s="343" t="s">
        <v>801</v>
      </c>
      <c r="N334" s="342" t="s">
        <v>100</v>
      </c>
      <c r="O334" s="336" t="s">
        <v>72</v>
      </c>
      <c r="P334" s="343" t="s">
        <v>69</v>
      </c>
      <c r="Q334" s="325" t="s">
        <v>794</v>
      </c>
      <c r="R334" s="325" t="s">
        <v>1166</v>
      </c>
      <c r="S334" s="325" t="s">
        <v>1182</v>
      </c>
      <c r="T334" s="99" t="s">
        <v>795</v>
      </c>
      <c r="U334" s="73">
        <v>101202201</v>
      </c>
      <c r="V334" s="343" t="s">
        <v>796</v>
      </c>
      <c r="W334" s="389" t="s">
        <v>692</v>
      </c>
      <c r="X334" s="100" t="s">
        <v>797</v>
      </c>
      <c r="Y334" s="99">
        <v>6067357376</v>
      </c>
      <c r="Z334" s="347" t="s">
        <v>77</v>
      </c>
      <c r="AA334" s="336" t="s">
        <v>81</v>
      </c>
      <c r="AB334" s="357">
        <v>45369</v>
      </c>
      <c r="AC334" s="357">
        <v>45390</v>
      </c>
      <c r="AD334" s="357">
        <v>45408</v>
      </c>
      <c r="AE334" s="357">
        <v>45408</v>
      </c>
      <c r="AF334" s="350">
        <f t="shared" si="29"/>
        <v>21</v>
      </c>
      <c r="AG334" s="350">
        <f t="shared" si="29"/>
        <v>18</v>
      </c>
      <c r="AH334" s="350">
        <f t="shared" si="30"/>
        <v>39</v>
      </c>
      <c r="AI334" s="350" t="s">
        <v>69</v>
      </c>
      <c r="AJ334" s="351" t="s">
        <v>69</v>
      </c>
      <c r="AK334" s="350" t="str">
        <f>VLOOKUP(Q334,[5]BD!H$6:K$170,4,0)</f>
        <v>13-10-00-001</v>
      </c>
    </row>
    <row r="335" spans="1:64" s="334" customFormat="1" ht="15" customHeight="1" x14ac:dyDescent="0.25">
      <c r="A335" s="68">
        <v>315</v>
      </c>
      <c r="B335" s="335">
        <v>72102100</v>
      </c>
      <c r="C335" s="336" t="s">
        <v>606</v>
      </c>
      <c r="D335" s="337" t="s">
        <v>241</v>
      </c>
      <c r="E335" s="338">
        <v>205</v>
      </c>
      <c r="F335" s="336" t="s">
        <v>164</v>
      </c>
      <c r="G335" s="73" t="s">
        <v>67</v>
      </c>
      <c r="H335" s="339">
        <v>6500000</v>
      </c>
      <c r="I335" s="339">
        <v>6500000</v>
      </c>
      <c r="J335" s="340" t="s">
        <v>68</v>
      </c>
      <c r="K335" s="336" t="s">
        <v>69</v>
      </c>
      <c r="L335" s="76">
        <f t="shared" si="28"/>
        <v>0</v>
      </c>
      <c r="M335" s="343" t="s">
        <v>802</v>
      </c>
      <c r="N335" s="342" t="s">
        <v>100</v>
      </c>
      <c r="O335" s="336" t="s">
        <v>72</v>
      </c>
      <c r="P335" s="343" t="s">
        <v>69</v>
      </c>
      <c r="Q335" s="325" t="s">
        <v>794</v>
      </c>
      <c r="R335" s="325" t="s">
        <v>1166</v>
      </c>
      <c r="S335" s="325" t="s">
        <v>1182</v>
      </c>
      <c r="T335" s="99" t="s">
        <v>795</v>
      </c>
      <c r="U335" s="73">
        <v>101202201</v>
      </c>
      <c r="V335" s="343" t="s">
        <v>796</v>
      </c>
      <c r="W335" s="389" t="s">
        <v>692</v>
      </c>
      <c r="X335" s="100" t="s">
        <v>797</v>
      </c>
      <c r="Y335" s="99">
        <v>6067357376</v>
      </c>
      <c r="Z335" s="347" t="s">
        <v>77</v>
      </c>
      <c r="AA335" s="336" t="s">
        <v>81</v>
      </c>
      <c r="AB335" s="357">
        <v>45397</v>
      </c>
      <c r="AC335" s="357">
        <v>45418</v>
      </c>
      <c r="AD335" s="357">
        <v>45436</v>
      </c>
      <c r="AE335" s="357">
        <v>45436</v>
      </c>
      <c r="AF335" s="350">
        <f t="shared" si="29"/>
        <v>21</v>
      </c>
      <c r="AG335" s="350">
        <f t="shared" si="29"/>
        <v>18</v>
      </c>
      <c r="AH335" s="350">
        <f t="shared" si="30"/>
        <v>39</v>
      </c>
      <c r="AI335" s="350" t="s">
        <v>69</v>
      </c>
      <c r="AJ335" s="351" t="s">
        <v>69</v>
      </c>
      <c r="AK335" s="350" t="str">
        <f>VLOOKUP(Q335,[5]BD!H$6:K$170,4,0)</f>
        <v>13-10-00-001</v>
      </c>
    </row>
    <row r="336" spans="1:64" s="334" customFormat="1" ht="15" customHeight="1" x14ac:dyDescent="0.25">
      <c r="A336" s="68">
        <v>316</v>
      </c>
      <c r="B336" s="335">
        <v>39121700</v>
      </c>
      <c r="C336" s="336" t="s">
        <v>558</v>
      </c>
      <c r="D336" s="337" t="s">
        <v>321</v>
      </c>
      <c r="E336" s="338">
        <v>173</v>
      </c>
      <c r="F336" s="336" t="s">
        <v>164</v>
      </c>
      <c r="G336" s="73" t="s">
        <v>67</v>
      </c>
      <c r="H336" s="339">
        <v>6000000</v>
      </c>
      <c r="I336" s="339">
        <v>6000000</v>
      </c>
      <c r="J336" s="340" t="s">
        <v>68</v>
      </c>
      <c r="K336" s="336" t="s">
        <v>69</v>
      </c>
      <c r="L336" s="76">
        <f t="shared" si="28"/>
        <v>0</v>
      </c>
      <c r="M336" s="343" t="s">
        <v>803</v>
      </c>
      <c r="N336" s="342" t="s">
        <v>313</v>
      </c>
      <c r="O336" s="336" t="s">
        <v>72</v>
      </c>
      <c r="P336" s="343" t="s">
        <v>69</v>
      </c>
      <c r="Q336" s="325" t="s">
        <v>794</v>
      </c>
      <c r="R336" s="325" t="s">
        <v>1166</v>
      </c>
      <c r="S336" s="325" t="s">
        <v>1182</v>
      </c>
      <c r="T336" s="99" t="s">
        <v>795</v>
      </c>
      <c r="U336" s="73">
        <v>101202201</v>
      </c>
      <c r="V336" s="343" t="s">
        <v>796</v>
      </c>
      <c r="W336" s="389" t="s">
        <v>692</v>
      </c>
      <c r="X336" s="100" t="s">
        <v>797</v>
      </c>
      <c r="Y336" s="99">
        <v>6067357376</v>
      </c>
      <c r="Z336" s="347" t="s">
        <v>77</v>
      </c>
      <c r="AA336" s="336" t="s">
        <v>78</v>
      </c>
      <c r="AB336" s="357">
        <v>45432</v>
      </c>
      <c r="AC336" s="357">
        <v>45450</v>
      </c>
      <c r="AD336" s="357">
        <v>45468</v>
      </c>
      <c r="AE336" s="357">
        <v>45468</v>
      </c>
      <c r="AF336" s="350">
        <f t="shared" si="29"/>
        <v>18</v>
      </c>
      <c r="AG336" s="350">
        <f t="shared" si="29"/>
        <v>18</v>
      </c>
      <c r="AH336" s="350">
        <f t="shared" si="30"/>
        <v>36</v>
      </c>
      <c r="AI336" s="350" t="s">
        <v>69</v>
      </c>
      <c r="AJ336" s="351" t="s">
        <v>69</v>
      </c>
      <c r="AK336" s="350" t="str">
        <f>VLOOKUP(Q336,[5]BD!H$6:K$170,4,0)</f>
        <v>13-10-00-001</v>
      </c>
    </row>
    <row r="337" spans="1:37" s="334" customFormat="1" ht="15" customHeight="1" x14ac:dyDescent="0.25">
      <c r="A337" s="68">
        <v>317</v>
      </c>
      <c r="B337" s="335">
        <v>72101505</v>
      </c>
      <c r="C337" s="379" t="s">
        <v>751</v>
      </c>
      <c r="D337" s="337" t="s">
        <v>98</v>
      </c>
      <c r="E337" s="338">
        <v>146</v>
      </c>
      <c r="F337" s="336" t="s">
        <v>164</v>
      </c>
      <c r="G337" s="73" t="s">
        <v>67</v>
      </c>
      <c r="H337" s="339">
        <v>5000000</v>
      </c>
      <c r="I337" s="339">
        <v>5000000</v>
      </c>
      <c r="J337" s="340" t="s">
        <v>68</v>
      </c>
      <c r="K337" s="336" t="s">
        <v>69</v>
      </c>
      <c r="L337" s="76">
        <f t="shared" si="28"/>
        <v>0</v>
      </c>
      <c r="M337" s="343" t="s">
        <v>804</v>
      </c>
      <c r="N337" s="342" t="s">
        <v>100</v>
      </c>
      <c r="O337" s="336" t="s">
        <v>72</v>
      </c>
      <c r="P337" s="343" t="s">
        <v>69</v>
      </c>
      <c r="Q337" s="325" t="s">
        <v>794</v>
      </c>
      <c r="R337" s="325" t="s">
        <v>1166</v>
      </c>
      <c r="S337" s="325" t="s">
        <v>1182</v>
      </c>
      <c r="T337" s="99" t="s">
        <v>795</v>
      </c>
      <c r="U337" s="73">
        <v>101202201</v>
      </c>
      <c r="V337" s="343" t="s">
        <v>796</v>
      </c>
      <c r="W337" s="389" t="s">
        <v>692</v>
      </c>
      <c r="X337" s="100" t="s">
        <v>797</v>
      </c>
      <c r="Y337" s="99">
        <v>6067357376</v>
      </c>
      <c r="Z337" s="347" t="s">
        <v>77</v>
      </c>
      <c r="AA337" s="336" t="s">
        <v>81</v>
      </c>
      <c r="AB337" s="357">
        <v>45460</v>
      </c>
      <c r="AC337" s="357">
        <v>45481</v>
      </c>
      <c r="AD337" s="357">
        <v>45495</v>
      </c>
      <c r="AE337" s="357">
        <v>45495</v>
      </c>
      <c r="AF337" s="350">
        <f t="shared" si="29"/>
        <v>21</v>
      </c>
      <c r="AG337" s="350">
        <f t="shared" si="29"/>
        <v>14</v>
      </c>
      <c r="AH337" s="350">
        <f t="shared" si="30"/>
        <v>35</v>
      </c>
      <c r="AI337" s="350" t="s">
        <v>69</v>
      </c>
      <c r="AJ337" s="351" t="s">
        <v>69</v>
      </c>
      <c r="AK337" s="350" t="str">
        <f>VLOOKUP(Q337,[5]BD!H$6:K$170,4,0)</f>
        <v>13-10-00-001</v>
      </c>
    </row>
    <row r="338" spans="1:37" s="334" customFormat="1" ht="15" customHeight="1" x14ac:dyDescent="0.25">
      <c r="A338" s="68">
        <v>318</v>
      </c>
      <c r="B338" s="335">
        <v>80131500</v>
      </c>
      <c r="C338" s="345" t="s">
        <v>166</v>
      </c>
      <c r="D338" s="337" t="s">
        <v>65</v>
      </c>
      <c r="E338" s="350">
        <v>364</v>
      </c>
      <c r="F338" s="336" t="s">
        <v>66</v>
      </c>
      <c r="G338" s="73" t="s">
        <v>67</v>
      </c>
      <c r="H338" s="339">
        <v>52158768</v>
      </c>
      <c r="I338" s="339">
        <v>52158768</v>
      </c>
      <c r="J338" s="340" t="s">
        <v>68</v>
      </c>
      <c r="K338" s="336" t="s">
        <v>69</v>
      </c>
      <c r="L338" s="76">
        <f t="shared" si="28"/>
        <v>0</v>
      </c>
      <c r="M338" s="343" t="s">
        <v>805</v>
      </c>
      <c r="N338" s="336" t="s">
        <v>169</v>
      </c>
      <c r="O338" s="336" t="s">
        <v>72</v>
      </c>
      <c r="P338" s="343" t="s">
        <v>69</v>
      </c>
      <c r="Q338" s="336" t="s">
        <v>806</v>
      </c>
      <c r="R338" s="325" t="s">
        <v>1166</v>
      </c>
      <c r="S338" s="325" t="s">
        <v>1182</v>
      </c>
      <c r="T338" s="99" t="s">
        <v>807</v>
      </c>
      <c r="U338" s="73">
        <v>129201202</v>
      </c>
      <c r="V338" s="99" t="s">
        <v>808</v>
      </c>
      <c r="W338" s="99" t="s">
        <v>599</v>
      </c>
      <c r="X338" s="100" t="s">
        <v>809</v>
      </c>
      <c r="Y338" s="99">
        <v>6010511</v>
      </c>
      <c r="Z338" s="347" t="s">
        <v>77</v>
      </c>
      <c r="AA338" s="336" t="s">
        <v>78</v>
      </c>
      <c r="AB338" s="357">
        <v>45293</v>
      </c>
      <c r="AC338" s="357">
        <v>45293</v>
      </c>
      <c r="AD338" s="357">
        <v>45293</v>
      </c>
      <c r="AE338" s="357">
        <v>45293</v>
      </c>
      <c r="AF338" s="350">
        <f t="shared" si="29"/>
        <v>0</v>
      </c>
      <c r="AG338" s="350">
        <f t="shared" si="29"/>
        <v>0</v>
      </c>
      <c r="AH338" s="350">
        <f t="shared" si="30"/>
        <v>0</v>
      </c>
      <c r="AI338" s="350" t="s">
        <v>69</v>
      </c>
      <c r="AJ338" s="351" t="s">
        <v>69</v>
      </c>
      <c r="AK338" s="350" t="str">
        <f>VLOOKUP(Q338,[5]BD!H$6:K$170,4,0)</f>
        <v>13-10-00-029</v>
      </c>
    </row>
    <row r="339" spans="1:37" s="334" customFormat="1" ht="15" customHeight="1" x14ac:dyDescent="0.25">
      <c r="A339" s="68">
        <v>319</v>
      </c>
      <c r="B339" s="335">
        <v>80131500</v>
      </c>
      <c r="C339" s="345" t="s">
        <v>166</v>
      </c>
      <c r="D339" s="337" t="s">
        <v>65</v>
      </c>
      <c r="E339" s="350">
        <v>364</v>
      </c>
      <c r="F339" s="336" t="s">
        <v>66</v>
      </c>
      <c r="G339" s="73" t="s">
        <v>67</v>
      </c>
      <c r="H339" s="339">
        <v>1522140</v>
      </c>
      <c r="I339" s="339">
        <v>1522140</v>
      </c>
      <c r="J339" s="340" t="s">
        <v>68</v>
      </c>
      <c r="K339" s="336" t="s">
        <v>69</v>
      </c>
      <c r="L339" s="76">
        <f t="shared" si="28"/>
        <v>0</v>
      </c>
      <c r="M339" s="343" t="s">
        <v>810</v>
      </c>
      <c r="N339" s="336" t="s">
        <v>169</v>
      </c>
      <c r="O339" s="336" t="s">
        <v>72</v>
      </c>
      <c r="P339" s="343" t="s">
        <v>69</v>
      </c>
      <c r="Q339" s="336" t="s">
        <v>806</v>
      </c>
      <c r="R339" s="325" t="s">
        <v>1166</v>
      </c>
      <c r="S339" s="325" t="s">
        <v>1182</v>
      </c>
      <c r="T339" s="99" t="s">
        <v>807</v>
      </c>
      <c r="U339" s="73">
        <v>129201202</v>
      </c>
      <c r="V339" s="99" t="s">
        <v>808</v>
      </c>
      <c r="W339" s="99" t="s">
        <v>599</v>
      </c>
      <c r="X339" s="100" t="s">
        <v>809</v>
      </c>
      <c r="Y339" s="99">
        <v>6010511</v>
      </c>
      <c r="Z339" s="347" t="s">
        <v>77</v>
      </c>
      <c r="AA339" s="336" t="s">
        <v>78</v>
      </c>
      <c r="AB339" s="357">
        <v>45293</v>
      </c>
      <c r="AC339" s="357">
        <v>45293</v>
      </c>
      <c r="AD339" s="357">
        <v>45293</v>
      </c>
      <c r="AE339" s="357">
        <v>45293</v>
      </c>
      <c r="AF339" s="350">
        <f t="shared" si="29"/>
        <v>0</v>
      </c>
      <c r="AG339" s="350">
        <f t="shared" si="29"/>
        <v>0</v>
      </c>
      <c r="AH339" s="350">
        <f t="shared" si="30"/>
        <v>0</v>
      </c>
      <c r="AI339" s="350" t="s">
        <v>69</v>
      </c>
      <c r="AJ339" s="351" t="s">
        <v>69</v>
      </c>
      <c r="AK339" s="350" t="str">
        <f>VLOOKUP(Q339,[5]BD!H$6:K$170,4,0)</f>
        <v>13-10-00-029</v>
      </c>
    </row>
    <row r="340" spans="1:37" s="334" customFormat="1" ht="15" customHeight="1" x14ac:dyDescent="0.25">
      <c r="A340" s="68">
        <v>320</v>
      </c>
      <c r="B340" s="335">
        <v>78181500</v>
      </c>
      <c r="C340" s="336" t="s">
        <v>623</v>
      </c>
      <c r="D340" s="337" t="s">
        <v>156</v>
      </c>
      <c r="E340" s="350">
        <v>275</v>
      </c>
      <c r="F340" s="336" t="s">
        <v>164</v>
      </c>
      <c r="G340" s="73" t="s">
        <v>67</v>
      </c>
      <c r="H340" s="339">
        <v>3000000</v>
      </c>
      <c r="I340" s="339">
        <v>3000000</v>
      </c>
      <c r="J340" s="340" t="s">
        <v>68</v>
      </c>
      <c r="K340" s="336" t="s">
        <v>69</v>
      </c>
      <c r="L340" s="76">
        <f t="shared" si="28"/>
        <v>0</v>
      </c>
      <c r="M340" s="343" t="s">
        <v>811</v>
      </c>
      <c r="N340" s="342" t="s">
        <v>100</v>
      </c>
      <c r="O340" s="336" t="s">
        <v>72</v>
      </c>
      <c r="P340" s="343" t="s">
        <v>69</v>
      </c>
      <c r="Q340" s="336" t="s">
        <v>806</v>
      </c>
      <c r="R340" s="325" t="s">
        <v>1166</v>
      </c>
      <c r="S340" s="325" t="s">
        <v>1182</v>
      </c>
      <c r="T340" s="99" t="s">
        <v>807</v>
      </c>
      <c r="U340" s="73">
        <v>129201202</v>
      </c>
      <c r="V340" s="99" t="s">
        <v>808</v>
      </c>
      <c r="W340" s="99" t="s">
        <v>599</v>
      </c>
      <c r="X340" s="100" t="s">
        <v>809</v>
      </c>
      <c r="Y340" s="99">
        <v>6010511</v>
      </c>
      <c r="Z340" s="347" t="s">
        <v>77</v>
      </c>
      <c r="AA340" s="336" t="s">
        <v>78</v>
      </c>
      <c r="AB340" s="357">
        <v>45335</v>
      </c>
      <c r="AC340" s="357">
        <v>45355</v>
      </c>
      <c r="AD340" s="357">
        <v>45383</v>
      </c>
      <c r="AE340" s="357">
        <v>45383</v>
      </c>
      <c r="AF340" s="350">
        <f t="shared" si="29"/>
        <v>20</v>
      </c>
      <c r="AG340" s="350">
        <f t="shared" si="29"/>
        <v>28</v>
      </c>
      <c r="AH340" s="350">
        <f t="shared" si="30"/>
        <v>48</v>
      </c>
      <c r="AI340" s="350" t="s">
        <v>69</v>
      </c>
      <c r="AJ340" s="351" t="s">
        <v>69</v>
      </c>
      <c r="AK340" s="350" t="str">
        <f>VLOOKUP(Q340,[5]BD!H$6:K$170,4,0)</f>
        <v>13-10-00-029</v>
      </c>
    </row>
    <row r="341" spans="1:37" s="334" customFormat="1" ht="15" customHeight="1" x14ac:dyDescent="0.25">
      <c r="A341" s="68">
        <v>321</v>
      </c>
      <c r="B341" s="335">
        <v>39121700</v>
      </c>
      <c r="C341" s="336" t="s">
        <v>558</v>
      </c>
      <c r="D341" s="337" t="s">
        <v>167</v>
      </c>
      <c r="E341" s="350">
        <v>60</v>
      </c>
      <c r="F341" s="336" t="s">
        <v>164</v>
      </c>
      <c r="G341" s="73" t="s">
        <v>67</v>
      </c>
      <c r="H341" s="339">
        <v>9000000</v>
      </c>
      <c r="I341" s="339">
        <v>9000000</v>
      </c>
      <c r="J341" s="340" t="s">
        <v>68</v>
      </c>
      <c r="K341" s="336" t="s">
        <v>69</v>
      </c>
      <c r="L341" s="76">
        <f t="shared" si="28"/>
        <v>0</v>
      </c>
      <c r="M341" s="343" t="s">
        <v>812</v>
      </c>
      <c r="N341" s="342" t="s">
        <v>313</v>
      </c>
      <c r="O341" s="336" t="s">
        <v>72</v>
      </c>
      <c r="P341" s="343" t="s">
        <v>69</v>
      </c>
      <c r="Q341" s="336" t="s">
        <v>806</v>
      </c>
      <c r="R341" s="325" t="s">
        <v>1166</v>
      </c>
      <c r="S341" s="325" t="s">
        <v>1182</v>
      </c>
      <c r="T341" s="99" t="s">
        <v>807</v>
      </c>
      <c r="U341" s="73">
        <v>129201202</v>
      </c>
      <c r="V341" s="99" t="s">
        <v>808</v>
      </c>
      <c r="W341" s="99" t="s">
        <v>599</v>
      </c>
      <c r="X341" s="100" t="s">
        <v>809</v>
      </c>
      <c r="Y341" s="99">
        <v>6010511</v>
      </c>
      <c r="Z341" s="347" t="s">
        <v>77</v>
      </c>
      <c r="AA341" s="336" t="s">
        <v>78</v>
      </c>
      <c r="AB341" s="357">
        <v>45369</v>
      </c>
      <c r="AC341" s="357">
        <v>45385</v>
      </c>
      <c r="AD341" s="357">
        <v>45411</v>
      </c>
      <c r="AE341" s="357">
        <v>45411</v>
      </c>
      <c r="AF341" s="350">
        <f t="shared" si="29"/>
        <v>16</v>
      </c>
      <c r="AG341" s="350">
        <f t="shared" si="29"/>
        <v>26</v>
      </c>
      <c r="AH341" s="350">
        <f t="shared" si="30"/>
        <v>42</v>
      </c>
      <c r="AI341" s="350" t="s">
        <v>69</v>
      </c>
      <c r="AJ341" s="351" t="s">
        <v>69</v>
      </c>
      <c r="AK341" s="350" t="str">
        <f>VLOOKUP(Q341,[5]BD!H$6:K$170,4,0)</f>
        <v>13-10-00-029</v>
      </c>
    </row>
    <row r="342" spans="1:37" s="334" customFormat="1" ht="15" customHeight="1" x14ac:dyDescent="0.25">
      <c r="A342" s="68">
        <v>322</v>
      </c>
      <c r="B342" s="335">
        <v>15101500</v>
      </c>
      <c r="C342" s="336" t="s">
        <v>602</v>
      </c>
      <c r="D342" s="337" t="s">
        <v>241</v>
      </c>
      <c r="E342" s="350">
        <v>216</v>
      </c>
      <c r="F342" s="336" t="s">
        <v>164</v>
      </c>
      <c r="G342" s="73" t="s">
        <v>67</v>
      </c>
      <c r="H342" s="339">
        <v>1200000</v>
      </c>
      <c r="I342" s="339">
        <v>1200000</v>
      </c>
      <c r="J342" s="340" t="s">
        <v>68</v>
      </c>
      <c r="K342" s="336" t="s">
        <v>69</v>
      </c>
      <c r="L342" s="76">
        <f t="shared" si="28"/>
        <v>0</v>
      </c>
      <c r="M342" s="343" t="s">
        <v>813</v>
      </c>
      <c r="N342" s="342" t="s">
        <v>313</v>
      </c>
      <c r="O342" s="336" t="s">
        <v>72</v>
      </c>
      <c r="P342" s="343" t="s">
        <v>69</v>
      </c>
      <c r="Q342" s="336" t="s">
        <v>806</v>
      </c>
      <c r="R342" s="325" t="s">
        <v>1166</v>
      </c>
      <c r="S342" s="325" t="s">
        <v>1182</v>
      </c>
      <c r="T342" s="99" t="s">
        <v>807</v>
      </c>
      <c r="U342" s="73">
        <v>129201202</v>
      </c>
      <c r="V342" s="99" t="s">
        <v>808</v>
      </c>
      <c r="W342" s="99" t="s">
        <v>599</v>
      </c>
      <c r="X342" s="100" t="s">
        <v>809</v>
      </c>
      <c r="Y342" s="99">
        <v>6010511</v>
      </c>
      <c r="Z342" s="347" t="s">
        <v>77</v>
      </c>
      <c r="AA342" s="336" t="s">
        <v>78</v>
      </c>
      <c r="AB342" s="357">
        <v>45397</v>
      </c>
      <c r="AC342" s="357">
        <v>45414</v>
      </c>
      <c r="AD342" s="357">
        <v>45442</v>
      </c>
      <c r="AE342" s="357">
        <v>45442</v>
      </c>
      <c r="AF342" s="350">
        <f t="shared" si="29"/>
        <v>17</v>
      </c>
      <c r="AG342" s="350">
        <f t="shared" si="29"/>
        <v>28</v>
      </c>
      <c r="AH342" s="350">
        <f t="shared" si="30"/>
        <v>45</v>
      </c>
      <c r="AI342" s="350" t="s">
        <v>69</v>
      </c>
      <c r="AJ342" s="351" t="s">
        <v>69</v>
      </c>
      <c r="AK342" s="350" t="str">
        <f>VLOOKUP(Q342,[5]BD!H$6:K$170,4,0)</f>
        <v>13-10-00-029</v>
      </c>
    </row>
    <row r="343" spans="1:37" s="334" customFormat="1" ht="15" customHeight="1" x14ac:dyDescent="0.25">
      <c r="A343" s="68">
        <v>323</v>
      </c>
      <c r="B343" s="335">
        <v>70171704</v>
      </c>
      <c r="C343" s="336" t="s">
        <v>814</v>
      </c>
      <c r="D343" s="337" t="s">
        <v>321</v>
      </c>
      <c r="E343" s="350">
        <v>183</v>
      </c>
      <c r="F343" s="336" t="s">
        <v>164</v>
      </c>
      <c r="G343" s="73" t="s">
        <v>67</v>
      </c>
      <c r="H343" s="339">
        <v>3000000</v>
      </c>
      <c r="I343" s="339">
        <v>3000000</v>
      </c>
      <c r="J343" s="340" t="s">
        <v>68</v>
      </c>
      <c r="K343" s="336" t="s">
        <v>69</v>
      </c>
      <c r="L343" s="76">
        <f t="shared" si="28"/>
        <v>0</v>
      </c>
      <c r="M343" s="343" t="s">
        <v>815</v>
      </c>
      <c r="N343" s="342" t="s">
        <v>100</v>
      </c>
      <c r="O343" s="336" t="s">
        <v>72</v>
      </c>
      <c r="P343" s="343" t="s">
        <v>69</v>
      </c>
      <c r="Q343" s="336" t="s">
        <v>806</v>
      </c>
      <c r="R343" s="325" t="s">
        <v>1166</v>
      </c>
      <c r="S343" s="325" t="s">
        <v>1182</v>
      </c>
      <c r="T343" s="99" t="s">
        <v>807</v>
      </c>
      <c r="U343" s="73">
        <v>129201202</v>
      </c>
      <c r="V343" s="99" t="s">
        <v>808</v>
      </c>
      <c r="W343" s="99" t="s">
        <v>599</v>
      </c>
      <c r="X343" s="100" t="s">
        <v>809</v>
      </c>
      <c r="Y343" s="99">
        <v>6010511</v>
      </c>
      <c r="Z343" s="347" t="s">
        <v>77</v>
      </c>
      <c r="AA343" s="336" t="s">
        <v>78</v>
      </c>
      <c r="AB343" s="357">
        <v>45432</v>
      </c>
      <c r="AC343" s="357">
        <v>45444</v>
      </c>
      <c r="AD343" s="357">
        <v>45475</v>
      </c>
      <c r="AE343" s="357">
        <v>45475</v>
      </c>
      <c r="AF343" s="350">
        <f t="shared" si="29"/>
        <v>12</v>
      </c>
      <c r="AG343" s="350">
        <f t="shared" si="29"/>
        <v>31</v>
      </c>
      <c r="AH343" s="350">
        <f t="shared" si="30"/>
        <v>43</v>
      </c>
      <c r="AI343" s="350" t="s">
        <v>69</v>
      </c>
      <c r="AJ343" s="351" t="s">
        <v>69</v>
      </c>
      <c r="AK343" s="350" t="str">
        <f>VLOOKUP(Q343,[5]BD!H$6:K$170,4,0)</f>
        <v>13-10-00-029</v>
      </c>
    </row>
    <row r="344" spans="1:37" s="334" customFormat="1" ht="15" customHeight="1" x14ac:dyDescent="0.25">
      <c r="A344" s="68">
        <v>324</v>
      </c>
      <c r="B344" s="335">
        <v>72101507</v>
      </c>
      <c r="C344" s="336" t="s">
        <v>504</v>
      </c>
      <c r="D344" s="337" t="s">
        <v>98</v>
      </c>
      <c r="E344" s="350">
        <v>154</v>
      </c>
      <c r="F344" s="336" t="s">
        <v>164</v>
      </c>
      <c r="G344" s="73" t="s">
        <v>67</v>
      </c>
      <c r="H344" s="339">
        <v>3500000</v>
      </c>
      <c r="I344" s="339">
        <v>3500000</v>
      </c>
      <c r="J344" s="340" t="s">
        <v>68</v>
      </c>
      <c r="K344" s="336" t="s">
        <v>69</v>
      </c>
      <c r="L344" s="76">
        <f t="shared" si="28"/>
        <v>0</v>
      </c>
      <c r="M344" s="343" t="s">
        <v>816</v>
      </c>
      <c r="N344" s="342" t="s">
        <v>100</v>
      </c>
      <c r="O344" s="336" t="s">
        <v>72</v>
      </c>
      <c r="P344" s="343" t="s">
        <v>69</v>
      </c>
      <c r="Q344" s="336" t="s">
        <v>806</v>
      </c>
      <c r="R344" s="325" t="s">
        <v>1166</v>
      </c>
      <c r="S344" s="325" t="s">
        <v>1182</v>
      </c>
      <c r="T344" s="99" t="s">
        <v>807</v>
      </c>
      <c r="U344" s="73">
        <v>129201202</v>
      </c>
      <c r="V344" s="99" t="s">
        <v>808</v>
      </c>
      <c r="W344" s="99" t="s">
        <v>599</v>
      </c>
      <c r="X344" s="100" t="s">
        <v>809</v>
      </c>
      <c r="Y344" s="99">
        <v>6010511</v>
      </c>
      <c r="Z344" s="347" t="s">
        <v>77</v>
      </c>
      <c r="AA344" s="336" t="s">
        <v>78</v>
      </c>
      <c r="AB344" s="357">
        <v>45460</v>
      </c>
      <c r="AC344" s="357">
        <v>45477</v>
      </c>
      <c r="AD344" s="357">
        <v>45504</v>
      </c>
      <c r="AE344" s="357">
        <v>45504</v>
      </c>
      <c r="AF344" s="350">
        <f t="shared" si="29"/>
        <v>17</v>
      </c>
      <c r="AG344" s="350">
        <f t="shared" si="29"/>
        <v>27</v>
      </c>
      <c r="AH344" s="350">
        <f t="shared" si="30"/>
        <v>44</v>
      </c>
      <c r="AI344" s="350" t="s">
        <v>69</v>
      </c>
      <c r="AJ344" s="351" t="s">
        <v>69</v>
      </c>
      <c r="AK344" s="350" t="str">
        <f>VLOOKUP(Q344,[5]BD!H$6:K$170,4,0)</f>
        <v>13-10-00-029</v>
      </c>
    </row>
    <row r="345" spans="1:37" s="334" customFormat="1" ht="15" customHeight="1" x14ac:dyDescent="0.25">
      <c r="A345" s="68">
        <v>325</v>
      </c>
      <c r="B345" s="335">
        <v>92121702</v>
      </c>
      <c r="C345" s="336" t="s">
        <v>817</v>
      </c>
      <c r="D345" s="337" t="s">
        <v>235</v>
      </c>
      <c r="E345" s="350">
        <v>121</v>
      </c>
      <c r="F345" s="336" t="s">
        <v>164</v>
      </c>
      <c r="G345" s="73" t="s">
        <v>67</v>
      </c>
      <c r="H345" s="339">
        <v>8000000</v>
      </c>
      <c r="I345" s="339">
        <v>8000000</v>
      </c>
      <c r="J345" s="340" t="s">
        <v>68</v>
      </c>
      <c r="K345" s="336" t="s">
        <v>69</v>
      </c>
      <c r="L345" s="76">
        <f t="shared" si="28"/>
        <v>0</v>
      </c>
      <c r="M345" s="343" t="s">
        <v>818</v>
      </c>
      <c r="N345" s="342" t="s">
        <v>100</v>
      </c>
      <c r="O345" s="336" t="s">
        <v>72</v>
      </c>
      <c r="P345" s="343" t="s">
        <v>69</v>
      </c>
      <c r="Q345" s="336" t="s">
        <v>806</v>
      </c>
      <c r="R345" s="325" t="s">
        <v>1166</v>
      </c>
      <c r="S345" s="325" t="s">
        <v>1182</v>
      </c>
      <c r="T345" s="99" t="s">
        <v>807</v>
      </c>
      <c r="U345" s="73">
        <v>129201202</v>
      </c>
      <c r="V345" s="99" t="s">
        <v>808</v>
      </c>
      <c r="W345" s="99" t="s">
        <v>599</v>
      </c>
      <c r="X345" s="100" t="s">
        <v>809</v>
      </c>
      <c r="Y345" s="99">
        <v>6010511</v>
      </c>
      <c r="Z345" s="347" t="s">
        <v>77</v>
      </c>
      <c r="AA345" s="336" t="s">
        <v>81</v>
      </c>
      <c r="AB345" s="357">
        <v>45505</v>
      </c>
      <c r="AC345" s="357">
        <v>45518</v>
      </c>
      <c r="AD345" s="357">
        <v>45537</v>
      </c>
      <c r="AE345" s="357">
        <v>45537</v>
      </c>
      <c r="AF345" s="350">
        <f t="shared" si="29"/>
        <v>13</v>
      </c>
      <c r="AG345" s="350">
        <f t="shared" si="29"/>
        <v>19</v>
      </c>
      <c r="AH345" s="350">
        <f t="shared" si="30"/>
        <v>32</v>
      </c>
      <c r="AI345" s="350" t="s">
        <v>69</v>
      </c>
      <c r="AJ345" s="351" t="s">
        <v>69</v>
      </c>
      <c r="AK345" s="350" t="str">
        <f>VLOOKUP(Q345,[5]BD!H$6:K$170,4,0)</f>
        <v>13-10-00-029</v>
      </c>
    </row>
    <row r="346" spans="1:37" s="334" customFormat="1" ht="15" customHeight="1" x14ac:dyDescent="0.25">
      <c r="A346" s="127">
        <v>326</v>
      </c>
      <c r="B346" s="335">
        <v>80131500</v>
      </c>
      <c r="C346" s="345" t="s">
        <v>166</v>
      </c>
      <c r="D346" s="337" t="s">
        <v>65</v>
      </c>
      <c r="E346" s="350">
        <v>362</v>
      </c>
      <c r="F346" s="336" t="s">
        <v>66</v>
      </c>
      <c r="G346" s="73" t="s">
        <v>67</v>
      </c>
      <c r="H346" s="339">
        <v>155900000</v>
      </c>
      <c r="I346" s="339">
        <v>155900000</v>
      </c>
      <c r="J346" s="340" t="s">
        <v>68</v>
      </c>
      <c r="K346" s="336" t="s">
        <v>69</v>
      </c>
      <c r="L346" s="76">
        <f t="shared" si="28"/>
        <v>0</v>
      </c>
      <c r="M346" s="343" t="s">
        <v>819</v>
      </c>
      <c r="N346" s="336" t="s">
        <v>169</v>
      </c>
      <c r="O346" s="336" t="s">
        <v>72</v>
      </c>
      <c r="P346" s="343" t="s">
        <v>69</v>
      </c>
      <c r="Q346" s="336" t="s">
        <v>820</v>
      </c>
      <c r="R346" s="325" t="s">
        <v>1166</v>
      </c>
      <c r="S346" s="325" t="s">
        <v>1182</v>
      </c>
      <c r="T346" s="99" t="s">
        <v>821</v>
      </c>
      <c r="U346" s="73">
        <v>104201202</v>
      </c>
      <c r="V346" s="99" t="s">
        <v>822</v>
      </c>
      <c r="W346" s="99" t="s">
        <v>599</v>
      </c>
      <c r="X346" s="100" t="s">
        <v>823</v>
      </c>
      <c r="Y346" s="99">
        <v>3183106118</v>
      </c>
      <c r="Z346" s="347" t="s">
        <v>77</v>
      </c>
      <c r="AA346" s="336" t="s">
        <v>78</v>
      </c>
      <c r="AB346" s="357">
        <v>45271</v>
      </c>
      <c r="AC346" s="357">
        <v>45293</v>
      </c>
      <c r="AD346" s="357">
        <v>45295</v>
      </c>
      <c r="AE346" s="357">
        <v>45296</v>
      </c>
      <c r="AF346" s="350">
        <f t="shared" si="29"/>
        <v>22</v>
      </c>
      <c r="AG346" s="350">
        <f t="shared" si="29"/>
        <v>2</v>
      </c>
      <c r="AH346" s="350">
        <f t="shared" si="30"/>
        <v>24</v>
      </c>
      <c r="AI346" s="350" t="s">
        <v>69</v>
      </c>
      <c r="AJ346" s="351" t="s">
        <v>69</v>
      </c>
      <c r="AK346" s="350" t="str">
        <f>VLOOKUP(Q346,[5]BD!H$6:K$170,4,0)</f>
        <v>13-10-00-004</v>
      </c>
    </row>
    <row r="347" spans="1:37" s="334" customFormat="1" ht="15" customHeight="1" x14ac:dyDescent="0.25">
      <c r="A347" s="127">
        <v>327</v>
      </c>
      <c r="B347" s="335">
        <v>15101500</v>
      </c>
      <c r="C347" s="336" t="s">
        <v>602</v>
      </c>
      <c r="D347" s="337" t="s">
        <v>65</v>
      </c>
      <c r="E347" s="350">
        <v>351</v>
      </c>
      <c r="F347" s="336" t="s">
        <v>164</v>
      </c>
      <c r="G347" s="73" t="s">
        <v>67</v>
      </c>
      <c r="H347" s="339">
        <v>20000000</v>
      </c>
      <c r="I347" s="339">
        <v>20000000</v>
      </c>
      <c r="J347" s="340" t="s">
        <v>68</v>
      </c>
      <c r="K347" s="336" t="s">
        <v>69</v>
      </c>
      <c r="L347" s="76">
        <f t="shared" si="28"/>
        <v>0</v>
      </c>
      <c r="M347" s="343" t="s">
        <v>824</v>
      </c>
      <c r="N347" s="342" t="s">
        <v>313</v>
      </c>
      <c r="O347" s="336" t="s">
        <v>72</v>
      </c>
      <c r="P347" s="343" t="s">
        <v>69</v>
      </c>
      <c r="Q347" s="336" t="s">
        <v>820</v>
      </c>
      <c r="R347" s="325" t="s">
        <v>1166</v>
      </c>
      <c r="S347" s="325" t="s">
        <v>1182</v>
      </c>
      <c r="T347" s="99" t="s">
        <v>821</v>
      </c>
      <c r="U347" s="73">
        <v>104201202</v>
      </c>
      <c r="V347" s="99" t="s">
        <v>822</v>
      </c>
      <c r="W347" s="99" t="s">
        <v>599</v>
      </c>
      <c r="X347" s="100" t="s">
        <v>823</v>
      </c>
      <c r="Y347" s="99">
        <v>3183106118</v>
      </c>
      <c r="Z347" s="347" t="s">
        <v>77</v>
      </c>
      <c r="AA347" s="336" t="s">
        <v>81</v>
      </c>
      <c r="AB347" s="357">
        <v>45293</v>
      </c>
      <c r="AC347" s="357">
        <v>45300</v>
      </c>
      <c r="AD347" s="357">
        <v>45308</v>
      </c>
      <c r="AE347" s="357">
        <v>45315</v>
      </c>
      <c r="AF347" s="350">
        <f t="shared" si="29"/>
        <v>7</v>
      </c>
      <c r="AG347" s="350">
        <f t="shared" si="29"/>
        <v>8</v>
      </c>
      <c r="AH347" s="350">
        <f t="shared" si="30"/>
        <v>15</v>
      </c>
      <c r="AI347" s="350" t="s">
        <v>69</v>
      </c>
      <c r="AJ347" s="351" t="s">
        <v>69</v>
      </c>
      <c r="AK347" s="350" t="str">
        <f>VLOOKUP(Q347,[5]BD!H$6:K$170,4,0)</f>
        <v>13-10-00-004</v>
      </c>
    </row>
    <row r="348" spans="1:37" s="334" customFormat="1" ht="15" customHeight="1" x14ac:dyDescent="0.25">
      <c r="A348" s="68">
        <v>328</v>
      </c>
      <c r="B348" s="335">
        <v>72102100</v>
      </c>
      <c r="C348" s="336" t="s">
        <v>606</v>
      </c>
      <c r="D348" s="337" t="s">
        <v>65</v>
      </c>
      <c r="E348" s="350">
        <v>346</v>
      </c>
      <c r="F348" s="336" t="s">
        <v>164</v>
      </c>
      <c r="G348" s="73" t="s">
        <v>67</v>
      </c>
      <c r="H348" s="339">
        <v>20000000</v>
      </c>
      <c r="I348" s="339">
        <v>20000000</v>
      </c>
      <c r="J348" s="340" t="s">
        <v>68</v>
      </c>
      <c r="K348" s="336" t="s">
        <v>69</v>
      </c>
      <c r="L348" s="76">
        <f t="shared" si="28"/>
        <v>0</v>
      </c>
      <c r="M348" s="343" t="s">
        <v>825</v>
      </c>
      <c r="N348" s="342" t="s">
        <v>100</v>
      </c>
      <c r="O348" s="336" t="s">
        <v>72</v>
      </c>
      <c r="P348" s="343" t="s">
        <v>69</v>
      </c>
      <c r="Q348" s="336" t="s">
        <v>820</v>
      </c>
      <c r="R348" s="325" t="s">
        <v>1166</v>
      </c>
      <c r="S348" s="325" t="s">
        <v>1182</v>
      </c>
      <c r="T348" s="99" t="s">
        <v>821</v>
      </c>
      <c r="U348" s="73">
        <v>104201202</v>
      </c>
      <c r="V348" s="99" t="s">
        <v>822</v>
      </c>
      <c r="W348" s="99" t="s">
        <v>599</v>
      </c>
      <c r="X348" s="100" t="s">
        <v>823</v>
      </c>
      <c r="Y348" s="99">
        <v>3183106118</v>
      </c>
      <c r="Z348" s="347" t="s">
        <v>77</v>
      </c>
      <c r="AA348" s="336" t="s">
        <v>83</v>
      </c>
      <c r="AB348" s="357">
        <v>45293</v>
      </c>
      <c r="AC348" s="357">
        <v>45306</v>
      </c>
      <c r="AD348" s="357">
        <v>45313</v>
      </c>
      <c r="AE348" s="357">
        <v>45322</v>
      </c>
      <c r="AF348" s="350">
        <f t="shared" si="29"/>
        <v>13</v>
      </c>
      <c r="AG348" s="350">
        <f t="shared" si="29"/>
        <v>7</v>
      </c>
      <c r="AH348" s="350">
        <f t="shared" si="30"/>
        <v>20</v>
      </c>
      <c r="AI348" s="350" t="s">
        <v>69</v>
      </c>
      <c r="AJ348" s="351" t="s">
        <v>69</v>
      </c>
      <c r="AK348" s="350" t="str">
        <f>VLOOKUP(Q348,[5]BD!H$6:K$170,4,0)</f>
        <v>13-10-00-004</v>
      </c>
    </row>
    <row r="349" spans="1:37" s="334" customFormat="1" ht="15" customHeight="1" x14ac:dyDescent="0.25">
      <c r="A349" s="68">
        <v>329</v>
      </c>
      <c r="B349" s="335">
        <v>78181500</v>
      </c>
      <c r="C349" s="336" t="s">
        <v>623</v>
      </c>
      <c r="D349" s="337" t="s">
        <v>151</v>
      </c>
      <c r="E349" s="350">
        <v>317</v>
      </c>
      <c r="F349" s="336" t="s">
        <v>164</v>
      </c>
      <c r="G349" s="73" t="s">
        <v>67</v>
      </c>
      <c r="H349" s="339">
        <v>48000000</v>
      </c>
      <c r="I349" s="339">
        <v>48000000</v>
      </c>
      <c r="J349" s="340" t="s">
        <v>68</v>
      </c>
      <c r="K349" s="336" t="s">
        <v>69</v>
      </c>
      <c r="L349" s="76">
        <f t="shared" si="28"/>
        <v>0</v>
      </c>
      <c r="M349" s="343" t="s">
        <v>826</v>
      </c>
      <c r="N349" s="342" t="s">
        <v>100</v>
      </c>
      <c r="O349" s="336" t="s">
        <v>72</v>
      </c>
      <c r="P349" s="343" t="s">
        <v>69</v>
      </c>
      <c r="Q349" s="336" t="s">
        <v>820</v>
      </c>
      <c r="R349" s="325" t="s">
        <v>1166</v>
      </c>
      <c r="S349" s="325" t="s">
        <v>1182</v>
      </c>
      <c r="T349" s="99" t="s">
        <v>821</v>
      </c>
      <c r="U349" s="73">
        <v>104201202</v>
      </c>
      <c r="V349" s="99" t="s">
        <v>822</v>
      </c>
      <c r="W349" s="99" t="s">
        <v>599</v>
      </c>
      <c r="X349" s="100" t="s">
        <v>823</v>
      </c>
      <c r="Y349" s="99">
        <v>3183106118</v>
      </c>
      <c r="Z349" s="347" t="s">
        <v>77</v>
      </c>
      <c r="AA349" s="336" t="s">
        <v>78</v>
      </c>
      <c r="AB349" s="357">
        <v>45323</v>
      </c>
      <c r="AC349" s="357">
        <v>45327</v>
      </c>
      <c r="AD349" s="357">
        <v>45341</v>
      </c>
      <c r="AE349" s="357">
        <v>45345</v>
      </c>
      <c r="AF349" s="350">
        <f t="shared" si="29"/>
        <v>4</v>
      </c>
      <c r="AG349" s="350">
        <f t="shared" si="29"/>
        <v>14</v>
      </c>
      <c r="AH349" s="350">
        <f t="shared" si="30"/>
        <v>18</v>
      </c>
      <c r="AI349" s="350" t="s">
        <v>69</v>
      </c>
      <c r="AJ349" s="351" t="s">
        <v>69</v>
      </c>
      <c r="AK349" s="350" t="str">
        <f>VLOOKUP(Q349,[5]BD!H$6:K$170,4,0)</f>
        <v>13-10-00-004</v>
      </c>
    </row>
    <row r="350" spans="1:37" s="334" customFormat="1" ht="15" customHeight="1" x14ac:dyDescent="0.25">
      <c r="A350" s="68">
        <v>330</v>
      </c>
      <c r="B350" s="335">
        <v>70171704</v>
      </c>
      <c r="C350" s="336" t="s">
        <v>814</v>
      </c>
      <c r="D350" s="337" t="s">
        <v>151</v>
      </c>
      <c r="E350" s="350">
        <v>315</v>
      </c>
      <c r="F350" s="336" t="s">
        <v>164</v>
      </c>
      <c r="G350" s="73" t="s">
        <v>67</v>
      </c>
      <c r="H350" s="339">
        <v>11000000</v>
      </c>
      <c r="I350" s="339">
        <v>11000000</v>
      </c>
      <c r="J350" s="340" t="s">
        <v>68</v>
      </c>
      <c r="K350" s="336" t="s">
        <v>69</v>
      </c>
      <c r="L350" s="76">
        <f t="shared" si="28"/>
        <v>0</v>
      </c>
      <c r="M350" s="343" t="s">
        <v>827</v>
      </c>
      <c r="N350" s="342" t="s">
        <v>100</v>
      </c>
      <c r="O350" s="336" t="s">
        <v>72</v>
      </c>
      <c r="P350" s="343" t="s">
        <v>69</v>
      </c>
      <c r="Q350" s="336" t="s">
        <v>820</v>
      </c>
      <c r="R350" s="325" t="s">
        <v>1166</v>
      </c>
      <c r="S350" s="325" t="s">
        <v>1182</v>
      </c>
      <c r="T350" s="99" t="s">
        <v>821</v>
      </c>
      <c r="U350" s="73">
        <v>104201202</v>
      </c>
      <c r="V350" s="99" t="s">
        <v>822</v>
      </c>
      <c r="W350" s="99" t="s">
        <v>599</v>
      </c>
      <c r="X350" s="100" t="s">
        <v>823</v>
      </c>
      <c r="Y350" s="99">
        <v>3183106118</v>
      </c>
      <c r="Z350" s="347" t="s">
        <v>77</v>
      </c>
      <c r="AA350" s="336" t="s">
        <v>78</v>
      </c>
      <c r="AB350" s="357">
        <v>45324</v>
      </c>
      <c r="AC350" s="357">
        <v>45330</v>
      </c>
      <c r="AD350" s="357">
        <v>45344</v>
      </c>
      <c r="AE350" s="357">
        <v>45346</v>
      </c>
      <c r="AF350" s="350">
        <f t="shared" si="29"/>
        <v>6</v>
      </c>
      <c r="AG350" s="350">
        <f t="shared" si="29"/>
        <v>14</v>
      </c>
      <c r="AH350" s="350">
        <f t="shared" si="30"/>
        <v>20</v>
      </c>
      <c r="AI350" s="350" t="s">
        <v>69</v>
      </c>
      <c r="AJ350" s="351" t="s">
        <v>69</v>
      </c>
      <c r="AK350" s="350" t="str">
        <f>VLOOKUP(Q350,[5]BD!H$6:K$170,4,0)</f>
        <v>13-10-00-004</v>
      </c>
    </row>
    <row r="351" spans="1:37" s="334" customFormat="1" ht="15" customHeight="1" x14ac:dyDescent="0.25">
      <c r="A351" s="68">
        <v>331</v>
      </c>
      <c r="B351" s="335">
        <v>72101507</v>
      </c>
      <c r="C351" s="336" t="s">
        <v>504</v>
      </c>
      <c r="D351" s="337" t="s">
        <v>156</v>
      </c>
      <c r="E351" s="350">
        <v>295</v>
      </c>
      <c r="F351" s="336" t="s">
        <v>164</v>
      </c>
      <c r="G351" s="73" t="s">
        <v>67</v>
      </c>
      <c r="H351" s="339">
        <v>10000000</v>
      </c>
      <c r="I351" s="339">
        <v>10000000</v>
      </c>
      <c r="J351" s="340" t="s">
        <v>68</v>
      </c>
      <c r="K351" s="336" t="s">
        <v>69</v>
      </c>
      <c r="L351" s="76">
        <f t="shared" si="28"/>
        <v>0</v>
      </c>
      <c r="M351" s="343" t="s">
        <v>828</v>
      </c>
      <c r="N351" s="342" t="s">
        <v>100</v>
      </c>
      <c r="O351" s="336" t="s">
        <v>72</v>
      </c>
      <c r="P351" s="343" t="s">
        <v>69</v>
      </c>
      <c r="Q351" s="336" t="s">
        <v>820</v>
      </c>
      <c r="R351" s="325" t="s">
        <v>1166</v>
      </c>
      <c r="S351" s="325" t="s">
        <v>1182</v>
      </c>
      <c r="T351" s="99" t="s">
        <v>821</v>
      </c>
      <c r="U351" s="73">
        <v>104201202</v>
      </c>
      <c r="V351" s="99" t="s">
        <v>822</v>
      </c>
      <c r="W351" s="99" t="s">
        <v>599</v>
      </c>
      <c r="X351" s="100" t="s">
        <v>823</v>
      </c>
      <c r="Y351" s="99">
        <v>3183106118</v>
      </c>
      <c r="Z351" s="347" t="s">
        <v>77</v>
      </c>
      <c r="AA351" s="336" t="s">
        <v>78</v>
      </c>
      <c r="AB351" s="357">
        <v>45352</v>
      </c>
      <c r="AC351" s="357">
        <v>45359</v>
      </c>
      <c r="AD351" s="357">
        <v>45363</v>
      </c>
      <c r="AE351" s="357">
        <v>45379</v>
      </c>
      <c r="AF351" s="350">
        <f t="shared" si="29"/>
        <v>7</v>
      </c>
      <c r="AG351" s="350">
        <f t="shared" si="29"/>
        <v>4</v>
      </c>
      <c r="AH351" s="350">
        <f t="shared" si="30"/>
        <v>11</v>
      </c>
      <c r="AI351" s="350" t="s">
        <v>69</v>
      </c>
      <c r="AJ351" s="351" t="s">
        <v>69</v>
      </c>
      <c r="AK351" s="350" t="str">
        <f>VLOOKUP(Q351,[5]BD!H$6:K$170,4,0)</f>
        <v>13-10-00-004</v>
      </c>
    </row>
    <row r="352" spans="1:37" s="334" customFormat="1" ht="15" customHeight="1" x14ac:dyDescent="0.25">
      <c r="A352" s="68">
        <v>332</v>
      </c>
      <c r="B352" s="335">
        <v>39121700</v>
      </c>
      <c r="C352" s="336" t="s">
        <v>558</v>
      </c>
      <c r="D352" s="337" t="s">
        <v>167</v>
      </c>
      <c r="E352" s="350">
        <v>261</v>
      </c>
      <c r="F352" s="336" t="s">
        <v>164</v>
      </c>
      <c r="G352" s="73" t="s">
        <v>67</v>
      </c>
      <c r="H352" s="339">
        <v>20000000</v>
      </c>
      <c r="I352" s="339">
        <v>20000000</v>
      </c>
      <c r="J352" s="340" t="s">
        <v>68</v>
      </c>
      <c r="K352" s="336" t="s">
        <v>69</v>
      </c>
      <c r="L352" s="76">
        <f t="shared" si="28"/>
        <v>0</v>
      </c>
      <c r="M352" s="343" t="s">
        <v>829</v>
      </c>
      <c r="N352" s="342" t="s">
        <v>313</v>
      </c>
      <c r="O352" s="336" t="s">
        <v>72</v>
      </c>
      <c r="P352" s="343" t="s">
        <v>69</v>
      </c>
      <c r="Q352" s="336" t="s">
        <v>820</v>
      </c>
      <c r="R352" s="325" t="s">
        <v>1166</v>
      </c>
      <c r="S352" s="325" t="s">
        <v>1182</v>
      </c>
      <c r="T352" s="99" t="s">
        <v>821</v>
      </c>
      <c r="U352" s="73">
        <v>104201202</v>
      </c>
      <c r="V352" s="99" t="s">
        <v>822</v>
      </c>
      <c r="W352" s="99" t="s">
        <v>599</v>
      </c>
      <c r="X352" s="100" t="s">
        <v>823</v>
      </c>
      <c r="Y352" s="99">
        <v>3183106118</v>
      </c>
      <c r="Z352" s="347" t="s">
        <v>77</v>
      </c>
      <c r="AA352" s="336" t="s">
        <v>81</v>
      </c>
      <c r="AB352" s="357">
        <v>45383</v>
      </c>
      <c r="AC352" s="357">
        <v>45390</v>
      </c>
      <c r="AD352" s="357">
        <v>45397</v>
      </c>
      <c r="AE352" s="357">
        <v>45404</v>
      </c>
      <c r="AF352" s="350">
        <f t="shared" si="29"/>
        <v>7</v>
      </c>
      <c r="AG352" s="350">
        <f t="shared" si="29"/>
        <v>7</v>
      </c>
      <c r="AH352" s="350">
        <f t="shared" si="30"/>
        <v>14</v>
      </c>
      <c r="AI352" s="350" t="s">
        <v>69</v>
      </c>
      <c r="AJ352" s="351" t="s">
        <v>69</v>
      </c>
      <c r="AK352" s="350" t="str">
        <f>VLOOKUP(Q352,[5]BD!H$6:K$170,4,0)</f>
        <v>13-10-00-004</v>
      </c>
    </row>
    <row r="353" spans="1:37" s="334" customFormat="1" ht="15" customHeight="1" x14ac:dyDescent="0.25">
      <c r="A353" s="68">
        <v>333</v>
      </c>
      <c r="B353" s="335">
        <v>15101500</v>
      </c>
      <c r="C353" s="336" t="s">
        <v>602</v>
      </c>
      <c r="D353" s="337" t="s">
        <v>321</v>
      </c>
      <c r="E353" s="350">
        <v>198</v>
      </c>
      <c r="F353" s="336" t="s">
        <v>164</v>
      </c>
      <c r="G353" s="73" t="s">
        <v>67</v>
      </c>
      <c r="H353" s="339">
        <v>2000000</v>
      </c>
      <c r="I353" s="339">
        <v>2000000</v>
      </c>
      <c r="J353" s="340" t="s">
        <v>68</v>
      </c>
      <c r="K353" s="336" t="s">
        <v>69</v>
      </c>
      <c r="L353" s="76">
        <f t="shared" si="28"/>
        <v>0</v>
      </c>
      <c r="M353" s="343" t="s">
        <v>830</v>
      </c>
      <c r="N353" s="342" t="s">
        <v>313</v>
      </c>
      <c r="O353" s="336" t="s">
        <v>72</v>
      </c>
      <c r="P353" s="343" t="s">
        <v>69</v>
      </c>
      <c r="Q353" s="336" t="s">
        <v>820</v>
      </c>
      <c r="R353" s="325" t="s">
        <v>1166</v>
      </c>
      <c r="S353" s="325" t="s">
        <v>1182</v>
      </c>
      <c r="T353" s="99" t="s">
        <v>821</v>
      </c>
      <c r="U353" s="73">
        <v>104201202</v>
      </c>
      <c r="V353" s="99" t="s">
        <v>822</v>
      </c>
      <c r="W353" s="99" t="s">
        <v>599</v>
      </c>
      <c r="X353" s="100" t="s">
        <v>823</v>
      </c>
      <c r="Y353" s="99">
        <v>3183106118</v>
      </c>
      <c r="Z353" s="347" t="s">
        <v>77</v>
      </c>
      <c r="AA353" s="336" t="s">
        <v>81</v>
      </c>
      <c r="AB353" s="357">
        <v>45446</v>
      </c>
      <c r="AC353" s="357">
        <v>45453</v>
      </c>
      <c r="AD353" s="357">
        <v>45460</v>
      </c>
      <c r="AE353" s="357">
        <v>45467</v>
      </c>
      <c r="AF353" s="350">
        <f t="shared" si="29"/>
        <v>7</v>
      </c>
      <c r="AG353" s="350">
        <f t="shared" si="29"/>
        <v>7</v>
      </c>
      <c r="AH353" s="350">
        <f t="shared" si="30"/>
        <v>14</v>
      </c>
      <c r="AI353" s="350" t="s">
        <v>69</v>
      </c>
      <c r="AJ353" s="351" t="s">
        <v>69</v>
      </c>
      <c r="AK353" s="350" t="str">
        <f>VLOOKUP(Q353,[5]BD!H$6:K$170,4,0)</f>
        <v>13-10-00-004</v>
      </c>
    </row>
    <row r="354" spans="1:37" s="334" customFormat="1" ht="15" customHeight="1" x14ac:dyDescent="0.25">
      <c r="A354" s="68">
        <v>334</v>
      </c>
      <c r="B354" s="335">
        <v>80131500</v>
      </c>
      <c r="C354" s="345" t="s">
        <v>166</v>
      </c>
      <c r="D354" s="337" t="s">
        <v>65</v>
      </c>
      <c r="E354" s="350">
        <v>365</v>
      </c>
      <c r="F354" s="336" t="s">
        <v>66</v>
      </c>
      <c r="G354" s="73" t="s">
        <v>67</v>
      </c>
      <c r="H354" s="339">
        <v>92450000</v>
      </c>
      <c r="I354" s="339">
        <v>92450000</v>
      </c>
      <c r="J354" s="340" t="s">
        <v>68</v>
      </c>
      <c r="K354" s="336" t="s">
        <v>69</v>
      </c>
      <c r="L354" s="76">
        <f t="shared" si="28"/>
        <v>0</v>
      </c>
      <c r="M354" s="343" t="s">
        <v>831</v>
      </c>
      <c r="N354" s="336" t="s">
        <v>169</v>
      </c>
      <c r="O354" s="336" t="s">
        <v>72</v>
      </c>
      <c r="P354" s="343" t="s">
        <v>69</v>
      </c>
      <c r="Q354" s="336" t="s">
        <v>832</v>
      </c>
      <c r="R354" s="325" t="s">
        <v>1166</v>
      </c>
      <c r="S354" s="325" t="s">
        <v>1182</v>
      </c>
      <c r="T354" s="99" t="s">
        <v>833</v>
      </c>
      <c r="U354" s="73">
        <v>135201202</v>
      </c>
      <c r="V354" s="99" t="s">
        <v>834</v>
      </c>
      <c r="W354" s="99" t="s">
        <v>599</v>
      </c>
      <c r="X354" s="100" t="s">
        <v>835</v>
      </c>
      <c r="Y354" s="99">
        <v>2978799</v>
      </c>
      <c r="Z354" s="347" t="s">
        <v>77</v>
      </c>
      <c r="AA354" s="336" t="s">
        <v>78</v>
      </c>
      <c r="AB354" s="357">
        <v>45267</v>
      </c>
      <c r="AC354" s="357">
        <v>45293</v>
      </c>
      <c r="AD354" s="357">
        <v>45293</v>
      </c>
      <c r="AE354" s="357">
        <v>45293</v>
      </c>
      <c r="AF354" s="350">
        <f t="shared" si="29"/>
        <v>26</v>
      </c>
      <c r="AG354" s="350">
        <f t="shared" si="29"/>
        <v>0</v>
      </c>
      <c r="AH354" s="350">
        <f t="shared" si="30"/>
        <v>26</v>
      </c>
      <c r="AI354" s="350" t="s">
        <v>69</v>
      </c>
      <c r="AJ354" s="351" t="s">
        <v>69</v>
      </c>
      <c r="AK354" s="350" t="str">
        <f>VLOOKUP(Q354,[5]BD!H$6:K$170,4,0)</f>
        <v>13-10-00-035</v>
      </c>
    </row>
    <row r="355" spans="1:37" s="334" customFormat="1" ht="15" customHeight="1" x14ac:dyDescent="0.25">
      <c r="A355" s="68">
        <v>335</v>
      </c>
      <c r="B355" s="335">
        <v>80131500</v>
      </c>
      <c r="C355" s="345" t="s">
        <v>166</v>
      </c>
      <c r="D355" s="337" t="s">
        <v>65</v>
      </c>
      <c r="E355" s="350">
        <v>365</v>
      </c>
      <c r="F355" s="336" t="s">
        <v>66</v>
      </c>
      <c r="G355" s="73" t="s">
        <v>67</v>
      </c>
      <c r="H355" s="339">
        <v>36225000</v>
      </c>
      <c r="I355" s="339">
        <v>36225000</v>
      </c>
      <c r="J355" s="340" t="s">
        <v>68</v>
      </c>
      <c r="K355" s="336" t="s">
        <v>69</v>
      </c>
      <c r="L355" s="76">
        <f t="shared" si="28"/>
        <v>0</v>
      </c>
      <c r="M355" s="343" t="s">
        <v>831</v>
      </c>
      <c r="N355" s="336" t="s">
        <v>169</v>
      </c>
      <c r="O355" s="336" t="s">
        <v>72</v>
      </c>
      <c r="P355" s="343" t="s">
        <v>69</v>
      </c>
      <c r="Q355" s="336" t="s">
        <v>832</v>
      </c>
      <c r="R355" s="325" t="s">
        <v>1166</v>
      </c>
      <c r="S355" s="325" t="s">
        <v>1182</v>
      </c>
      <c r="T355" s="99" t="s">
        <v>833</v>
      </c>
      <c r="U355" s="73">
        <v>135201202</v>
      </c>
      <c r="V355" s="99" t="s">
        <v>834</v>
      </c>
      <c r="W355" s="99" t="s">
        <v>599</v>
      </c>
      <c r="X355" s="100" t="s">
        <v>835</v>
      </c>
      <c r="Y355" s="99">
        <v>2978799</v>
      </c>
      <c r="Z355" s="347" t="s">
        <v>77</v>
      </c>
      <c r="AA355" s="336" t="s">
        <v>78</v>
      </c>
      <c r="AB355" s="357">
        <v>45267</v>
      </c>
      <c r="AC355" s="357">
        <v>45293</v>
      </c>
      <c r="AD355" s="357">
        <v>45293</v>
      </c>
      <c r="AE355" s="357">
        <v>45313</v>
      </c>
      <c r="AF355" s="350">
        <f t="shared" si="29"/>
        <v>26</v>
      </c>
      <c r="AG355" s="350">
        <f t="shared" si="29"/>
        <v>0</v>
      </c>
      <c r="AH355" s="350">
        <f t="shared" si="30"/>
        <v>26</v>
      </c>
      <c r="AI355" s="350" t="s">
        <v>69</v>
      </c>
      <c r="AJ355" s="351" t="s">
        <v>69</v>
      </c>
      <c r="AK355" s="350" t="str">
        <f>VLOOKUP(Q355,[5]BD!H$6:K$170,4,0)</f>
        <v>13-10-00-035</v>
      </c>
    </row>
    <row r="356" spans="1:37" s="334" customFormat="1" ht="15" customHeight="1" x14ac:dyDescent="0.25">
      <c r="A356" s="68">
        <v>336</v>
      </c>
      <c r="B356" s="335">
        <v>78181500</v>
      </c>
      <c r="C356" s="336" t="s">
        <v>623</v>
      </c>
      <c r="D356" s="337" t="s">
        <v>151</v>
      </c>
      <c r="E356" s="350">
        <v>305</v>
      </c>
      <c r="F356" s="336" t="s">
        <v>164</v>
      </c>
      <c r="G356" s="73" t="s">
        <v>67</v>
      </c>
      <c r="H356" s="339">
        <v>16936000</v>
      </c>
      <c r="I356" s="339">
        <v>16936000</v>
      </c>
      <c r="J356" s="340" t="s">
        <v>68</v>
      </c>
      <c r="K356" s="336" t="s">
        <v>69</v>
      </c>
      <c r="L356" s="76">
        <f t="shared" si="28"/>
        <v>0</v>
      </c>
      <c r="M356" s="343" t="s">
        <v>836</v>
      </c>
      <c r="N356" s="342" t="s">
        <v>100</v>
      </c>
      <c r="O356" s="336" t="s">
        <v>72</v>
      </c>
      <c r="P356" s="343" t="s">
        <v>69</v>
      </c>
      <c r="Q356" s="336" t="s">
        <v>832</v>
      </c>
      <c r="R356" s="325" t="s">
        <v>1166</v>
      </c>
      <c r="S356" s="325" t="s">
        <v>1182</v>
      </c>
      <c r="T356" s="99" t="s">
        <v>833</v>
      </c>
      <c r="U356" s="73">
        <v>135201202</v>
      </c>
      <c r="V356" s="99" t="s">
        <v>834</v>
      </c>
      <c r="W356" s="99" t="s">
        <v>599</v>
      </c>
      <c r="X356" s="100" t="s">
        <v>835</v>
      </c>
      <c r="Y356" s="99">
        <v>2978799</v>
      </c>
      <c r="Z356" s="347" t="s">
        <v>77</v>
      </c>
      <c r="AA356" s="336" t="s">
        <v>78</v>
      </c>
      <c r="AB356" s="357">
        <v>45313</v>
      </c>
      <c r="AC356" s="357">
        <v>45323</v>
      </c>
      <c r="AD356" s="357">
        <v>45349</v>
      </c>
      <c r="AE356" s="357">
        <v>45349</v>
      </c>
      <c r="AF356" s="350">
        <f t="shared" si="29"/>
        <v>10</v>
      </c>
      <c r="AG356" s="350">
        <f t="shared" si="29"/>
        <v>26</v>
      </c>
      <c r="AH356" s="350">
        <f t="shared" si="30"/>
        <v>36</v>
      </c>
      <c r="AI356" s="350" t="s">
        <v>69</v>
      </c>
      <c r="AJ356" s="351" t="s">
        <v>69</v>
      </c>
      <c r="AK356" s="350" t="str">
        <f>VLOOKUP(Q356,[5]BD!H$6:K$170,4,0)</f>
        <v>13-10-00-035</v>
      </c>
    </row>
    <row r="357" spans="1:37" s="334" customFormat="1" ht="15" customHeight="1" x14ac:dyDescent="0.25">
      <c r="A357" s="68">
        <v>337</v>
      </c>
      <c r="B357" s="335">
        <v>15101500</v>
      </c>
      <c r="C357" s="336" t="s">
        <v>602</v>
      </c>
      <c r="D357" s="337" t="s">
        <v>65</v>
      </c>
      <c r="E357" s="350">
        <v>324</v>
      </c>
      <c r="F357" s="336" t="s">
        <v>164</v>
      </c>
      <c r="G357" s="73" t="s">
        <v>67</v>
      </c>
      <c r="H357" s="339">
        <v>13920000</v>
      </c>
      <c r="I357" s="339">
        <v>13920000</v>
      </c>
      <c r="J357" s="340" t="s">
        <v>68</v>
      </c>
      <c r="K357" s="336" t="s">
        <v>69</v>
      </c>
      <c r="L357" s="76">
        <f t="shared" si="28"/>
        <v>0</v>
      </c>
      <c r="M357" s="343" t="s">
        <v>837</v>
      </c>
      <c r="N357" s="342" t="s">
        <v>313</v>
      </c>
      <c r="O357" s="336" t="s">
        <v>72</v>
      </c>
      <c r="P357" s="343" t="s">
        <v>69</v>
      </c>
      <c r="Q357" s="336" t="s">
        <v>832</v>
      </c>
      <c r="R357" s="325" t="s">
        <v>1166</v>
      </c>
      <c r="S357" s="325" t="s">
        <v>1182</v>
      </c>
      <c r="T357" s="99" t="s">
        <v>833</v>
      </c>
      <c r="U357" s="73">
        <v>135201202</v>
      </c>
      <c r="V357" s="99" t="s">
        <v>834</v>
      </c>
      <c r="W357" s="99" t="s">
        <v>599</v>
      </c>
      <c r="X357" s="100" t="s">
        <v>835</v>
      </c>
      <c r="Y357" s="99">
        <v>2978799</v>
      </c>
      <c r="Z357" s="347" t="s">
        <v>77</v>
      </c>
      <c r="AA357" s="336" t="s">
        <v>81</v>
      </c>
      <c r="AB357" s="357">
        <v>45294</v>
      </c>
      <c r="AC357" s="357">
        <v>45303</v>
      </c>
      <c r="AD357" s="357">
        <v>45330</v>
      </c>
      <c r="AE357" s="357">
        <v>45330</v>
      </c>
      <c r="AF357" s="350">
        <f t="shared" si="29"/>
        <v>9</v>
      </c>
      <c r="AG357" s="350">
        <f t="shared" si="29"/>
        <v>27</v>
      </c>
      <c r="AH357" s="350">
        <f t="shared" si="30"/>
        <v>36</v>
      </c>
      <c r="AI357" s="350" t="s">
        <v>69</v>
      </c>
      <c r="AJ357" s="351" t="s">
        <v>69</v>
      </c>
      <c r="AK357" s="350" t="str">
        <f>VLOOKUP(Q357,[5]BD!H$6:K$170,4,0)</f>
        <v>13-10-00-035</v>
      </c>
    </row>
    <row r="358" spans="1:37" s="334" customFormat="1" ht="15" customHeight="1" x14ac:dyDescent="0.25">
      <c r="A358" s="68">
        <v>338</v>
      </c>
      <c r="B358" s="335">
        <v>15101500</v>
      </c>
      <c r="C358" s="336" t="s">
        <v>602</v>
      </c>
      <c r="D358" s="337" t="s">
        <v>65</v>
      </c>
      <c r="E358" s="350">
        <v>318</v>
      </c>
      <c r="F358" s="336" t="s">
        <v>164</v>
      </c>
      <c r="G358" s="73" t="s">
        <v>67</v>
      </c>
      <c r="H358" s="339">
        <v>2000000</v>
      </c>
      <c r="I358" s="339">
        <v>2000000</v>
      </c>
      <c r="J358" s="340" t="s">
        <v>68</v>
      </c>
      <c r="K358" s="336" t="s">
        <v>69</v>
      </c>
      <c r="L358" s="76">
        <f t="shared" si="28"/>
        <v>0</v>
      </c>
      <c r="M358" s="343" t="s">
        <v>838</v>
      </c>
      <c r="N358" s="342" t="s">
        <v>313</v>
      </c>
      <c r="O358" s="336" t="s">
        <v>72</v>
      </c>
      <c r="P358" s="343" t="s">
        <v>69</v>
      </c>
      <c r="Q358" s="336" t="s">
        <v>832</v>
      </c>
      <c r="R358" s="325" t="s">
        <v>1166</v>
      </c>
      <c r="S358" s="325" t="s">
        <v>1182</v>
      </c>
      <c r="T358" s="99" t="s">
        <v>833</v>
      </c>
      <c r="U358" s="73">
        <v>135201202</v>
      </c>
      <c r="V358" s="99" t="s">
        <v>834</v>
      </c>
      <c r="W358" s="99" t="s">
        <v>599</v>
      </c>
      <c r="X358" s="100" t="s">
        <v>835</v>
      </c>
      <c r="Y358" s="99">
        <v>2978799</v>
      </c>
      <c r="Z358" s="347" t="s">
        <v>77</v>
      </c>
      <c r="AA358" s="336" t="s">
        <v>83</v>
      </c>
      <c r="AB358" s="357">
        <v>45300</v>
      </c>
      <c r="AC358" s="357">
        <v>45309</v>
      </c>
      <c r="AD358" s="357">
        <v>45336</v>
      </c>
      <c r="AE358" s="357">
        <v>45336</v>
      </c>
      <c r="AF358" s="350">
        <f t="shared" si="29"/>
        <v>9</v>
      </c>
      <c r="AG358" s="350">
        <f t="shared" si="29"/>
        <v>27</v>
      </c>
      <c r="AH358" s="350">
        <f t="shared" si="30"/>
        <v>36</v>
      </c>
      <c r="AI358" s="350" t="s">
        <v>69</v>
      </c>
      <c r="AJ358" s="351" t="s">
        <v>69</v>
      </c>
      <c r="AK358" s="350" t="str">
        <f>VLOOKUP(Q358,[5]BD!H$6:K$170,4,0)</f>
        <v>13-10-00-035</v>
      </c>
    </row>
    <row r="359" spans="1:37" s="334" customFormat="1" ht="15" customHeight="1" x14ac:dyDescent="0.25">
      <c r="A359" s="68">
        <v>339</v>
      </c>
      <c r="B359" s="335">
        <v>72101507</v>
      </c>
      <c r="C359" s="336" t="s">
        <v>504</v>
      </c>
      <c r="D359" s="337" t="s">
        <v>151</v>
      </c>
      <c r="E359" s="350">
        <v>275</v>
      </c>
      <c r="F359" s="336" t="s">
        <v>164</v>
      </c>
      <c r="G359" s="73" t="s">
        <v>67</v>
      </c>
      <c r="H359" s="339">
        <v>5000000</v>
      </c>
      <c r="I359" s="339">
        <v>5000000</v>
      </c>
      <c r="J359" s="340" t="s">
        <v>68</v>
      </c>
      <c r="K359" s="336" t="s">
        <v>69</v>
      </c>
      <c r="L359" s="76">
        <f t="shared" si="28"/>
        <v>0</v>
      </c>
      <c r="M359" s="343" t="s">
        <v>839</v>
      </c>
      <c r="N359" s="342" t="s">
        <v>100</v>
      </c>
      <c r="O359" s="336" t="s">
        <v>72</v>
      </c>
      <c r="P359" s="343" t="s">
        <v>69</v>
      </c>
      <c r="Q359" s="336" t="s">
        <v>832</v>
      </c>
      <c r="R359" s="325" t="s">
        <v>1166</v>
      </c>
      <c r="S359" s="325" t="s">
        <v>1182</v>
      </c>
      <c r="T359" s="99" t="s">
        <v>833</v>
      </c>
      <c r="U359" s="73">
        <v>135201202</v>
      </c>
      <c r="V359" s="99" t="s">
        <v>834</v>
      </c>
      <c r="W359" s="99" t="s">
        <v>599</v>
      </c>
      <c r="X359" s="100" t="s">
        <v>835</v>
      </c>
      <c r="Y359" s="99">
        <v>2978799</v>
      </c>
      <c r="Z359" s="347" t="s">
        <v>77</v>
      </c>
      <c r="AA359" s="336" t="s">
        <v>197</v>
      </c>
      <c r="AB359" s="357">
        <v>45342</v>
      </c>
      <c r="AC359" s="357">
        <v>45351</v>
      </c>
      <c r="AD359" s="357">
        <v>45378</v>
      </c>
      <c r="AE359" s="357">
        <v>45378</v>
      </c>
      <c r="AF359" s="350">
        <f t="shared" si="29"/>
        <v>9</v>
      </c>
      <c r="AG359" s="350">
        <f t="shared" si="29"/>
        <v>27</v>
      </c>
      <c r="AH359" s="350">
        <f t="shared" si="30"/>
        <v>36</v>
      </c>
      <c r="AI359" s="350" t="s">
        <v>69</v>
      </c>
      <c r="AJ359" s="351" t="s">
        <v>69</v>
      </c>
      <c r="AK359" s="350" t="str">
        <f>VLOOKUP(Q359,[5]BD!H$6:K$170,4,0)</f>
        <v>13-10-00-035</v>
      </c>
    </row>
    <row r="360" spans="1:37" s="334" customFormat="1" ht="15" customHeight="1" x14ac:dyDescent="0.25">
      <c r="A360" s="68">
        <v>340</v>
      </c>
      <c r="B360" s="335">
        <v>72101509</v>
      </c>
      <c r="C360" s="336" t="s">
        <v>240</v>
      </c>
      <c r="D360" s="337" t="s">
        <v>151</v>
      </c>
      <c r="E360" s="350">
        <v>291</v>
      </c>
      <c r="F360" s="336" t="s">
        <v>164</v>
      </c>
      <c r="G360" s="73" t="s">
        <v>67</v>
      </c>
      <c r="H360" s="339">
        <v>4000000</v>
      </c>
      <c r="I360" s="339">
        <v>4000000</v>
      </c>
      <c r="J360" s="340" t="s">
        <v>68</v>
      </c>
      <c r="K360" s="336" t="s">
        <v>69</v>
      </c>
      <c r="L360" s="76">
        <f t="shared" si="28"/>
        <v>0</v>
      </c>
      <c r="M360" s="343" t="s">
        <v>840</v>
      </c>
      <c r="N360" s="342" t="s">
        <v>100</v>
      </c>
      <c r="O360" s="336" t="s">
        <v>72</v>
      </c>
      <c r="P360" s="343" t="s">
        <v>69</v>
      </c>
      <c r="Q360" s="336" t="s">
        <v>832</v>
      </c>
      <c r="R360" s="325" t="s">
        <v>1166</v>
      </c>
      <c r="S360" s="325" t="s">
        <v>1182</v>
      </c>
      <c r="T360" s="99" t="s">
        <v>833</v>
      </c>
      <c r="U360" s="73">
        <v>135201202</v>
      </c>
      <c r="V360" s="99" t="s">
        <v>834</v>
      </c>
      <c r="W360" s="99" t="s">
        <v>599</v>
      </c>
      <c r="X360" s="100" t="s">
        <v>835</v>
      </c>
      <c r="Y360" s="99">
        <v>2978799</v>
      </c>
      <c r="Z360" s="347" t="s">
        <v>77</v>
      </c>
      <c r="AA360" s="336" t="s">
        <v>81</v>
      </c>
      <c r="AB360" s="357">
        <v>45327</v>
      </c>
      <c r="AC360" s="357">
        <v>45336</v>
      </c>
      <c r="AD360" s="357">
        <v>45362</v>
      </c>
      <c r="AE360" s="357">
        <v>45362</v>
      </c>
      <c r="AF360" s="350">
        <f t="shared" si="29"/>
        <v>9</v>
      </c>
      <c r="AG360" s="350">
        <f t="shared" si="29"/>
        <v>26</v>
      </c>
      <c r="AH360" s="350">
        <f t="shared" si="30"/>
        <v>35</v>
      </c>
      <c r="AI360" s="350" t="s">
        <v>69</v>
      </c>
      <c r="AJ360" s="351" t="s">
        <v>69</v>
      </c>
      <c r="AK360" s="350" t="str">
        <f>VLOOKUP(Q360,[5]BD!H$6:K$170,4,0)</f>
        <v>13-10-00-035</v>
      </c>
    </row>
    <row r="361" spans="1:37" s="334" customFormat="1" ht="15" customHeight="1" x14ac:dyDescent="0.25">
      <c r="A361" s="68">
        <v>341</v>
      </c>
      <c r="B361" s="335">
        <v>72154066</v>
      </c>
      <c r="C361" s="336" t="s">
        <v>643</v>
      </c>
      <c r="D361" s="337" t="s">
        <v>156</v>
      </c>
      <c r="E361" s="350">
        <v>259</v>
      </c>
      <c r="F361" s="336" t="s">
        <v>164</v>
      </c>
      <c r="G361" s="73" t="s">
        <v>67</v>
      </c>
      <c r="H361" s="339">
        <v>2500000</v>
      </c>
      <c r="I361" s="339">
        <v>2500000</v>
      </c>
      <c r="J361" s="340" t="s">
        <v>68</v>
      </c>
      <c r="K361" s="336" t="s">
        <v>69</v>
      </c>
      <c r="L361" s="76">
        <f t="shared" si="28"/>
        <v>0</v>
      </c>
      <c r="M361" s="343" t="s">
        <v>841</v>
      </c>
      <c r="N361" s="342" t="s">
        <v>100</v>
      </c>
      <c r="O361" s="336" t="s">
        <v>72</v>
      </c>
      <c r="P361" s="343" t="s">
        <v>69</v>
      </c>
      <c r="Q361" s="336" t="s">
        <v>832</v>
      </c>
      <c r="R361" s="325" t="s">
        <v>1166</v>
      </c>
      <c r="S361" s="325" t="s">
        <v>1182</v>
      </c>
      <c r="T361" s="99" t="s">
        <v>833</v>
      </c>
      <c r="U361" s="73">
        <v>135201202</v>
      </c>
      <c r="V361" s="99" t="s">
        <v>834</v>
      </c>
      <c r="W361" s="99" t="s">
        <v>599</v>
      </c>
      <c r="X361" s="100" t="s">
        <v>835</v>
      </c>
      <c r="Y361" s="99">
        <v>2978799</v>
      </c>
      <c r="Z361" s="347" t="s">
        <v>77</v>
      </c>
      <c r="AA361" s="336" t="s">
        <v>78</v>
      </c>
      <c r="AB361" s="357">
        <v>45348</v>
      </c>
      <c r="AC361" s="357">
        <v>45358</v>
      </c>
      <c r="AD361" s="357">
        <v>45385</v>
      </c>
      <c r="AE361" s="357">
        <v>45385</v>
      </c>
      <c r="AF361" s="350">
        <f t="shared" si="29"/>
        <v>10</v>
      </c>
      <c r="AG361" s="350">
        <f t="shared" si="29"/>
        <v>27</v>
      </c>
      <c r="AH361" s="350">
        <f t="shared" si="30"/>
        <v>37</v>
      </c>
      <c r="AI361" s="350" t="s">
        <v>69</v>
      </c>
      <c r="AJ361" s="351" t="s">
        <v>69</v>
      </c>
      <c r="AK361" s="350" t="str">
        <f>VLOOKUP(Q361,[5]BD!H$6:K$170,4,0)</f>
        <v>13-10-00-035</v>
      </c>
    </row>
    <row r="362" spans="1:37" s="334" customFormat="1" ht="15" customHeight="1" x14ac:dyDescent="0.25">
      <c r="A362" s="68">
        <v>342</v>
      </c>
      <c r="B362" s="335">
        <v>72101507</v>
      </c>
      <c r="C362" s="336" t="s">
        <v>504</v>
      </c>
      <c r="D362" s="337" t="s">
        <v>151</v>
      </c>
      <c r="E362" s="350">
        <v>60</v>
      </c>
      <c r="F362" s="336" t="s">
        <v>164</v>
      </c>
      <c r="G362" s="73" t="s">
        <v>67</v>
      </c>
      <c r="H362" s="339">
        <v>5000000</v>
      </c>
      <c r="I362" s="339">
        <v>5000000</v>
      </c>
      <c r="J362" s="340" t="s">
        <v>68</v>
      </c>
      <c r="K362" s="336" t="s">
        <v>69</v>
      </c>
      <c r="L362" s="76">
        <f t="shared" si="28"/>
        <v>0</v>
      </c>
      <c r="M362" s="343" t="s">
        <v>842</v>
      </c>
      <c r="N362" s="342" t="s">
        <v>100</v>
      </c>
      <c r="O362" s="336" t="s">
        <v>72</v>
      </c>
      <c r="P362" s="343" t="s">
        <v>69</v>
      </c>
      <c r="Q362" s="336" t="s">
        <v>832</v>
      </c>
      <c r="R362" s="325" t="s">
        <v>1166</v>
      </c>
      <c r="S362" s="325" t="s">
        <v>1182</v>
      </c>
      <c r="T362" s="99" t="s">
        <v>833</v>
      </c>
      <c r="U362" s="73">
        <v>135201202</v>
      </c>
      <c r="V362" s="99" t="s">
        <v>834</v>
      </c>
      <c r="W362" s="99" t="s">
        <v>599</v>
      </c>
      <c r="X362" s="100" t="s">
        <v>835</v>
      </c>
      <c r="Y362" s="99">
        <v>2978799</v>
      </c>
      <c r="Z362" s="347" t="s">
        <v>77</v>
      </c>
      <c r="AA362" s="336" t="s">
        <v>83</v>
      </c>
      <c r="AB362" s="357">
        <v>45334</v>
      </c>
      <c r="AC362" s="357">
        <v>45344</v>
      </c>
      <c r="AD362" s="357">
        <v>45371</v>
      </c>
      <c r="AE362" s="357">
        <v>45371</v>
      </c>
      <c r="AF362" s="350">
        <f t="shared" si="29"/>
        <v>10</v>
      </c>
      <c r="AG362" s="350">
        <f t="shared" si="29"/>
        <v>27</v>
      </c>
      <c r="AH362" s="350">
        <f t="shared" si="30"/>
        <v>37</v>
      </c>
      <c r="AI362" s="350" t="s">
        <v>69</v>
      </c>
      <c r="AJ362" s="351" t="s">
        <v>69</v>
      </c>
      <c r="AK362" s="350" t="str">
        <f>VLOOKUP(Q362,[5]BD!H$6:K$170,4,0)</f>
        <v>13-10-00-035</v>
      </c>
    </row>
    <row r="363" spans="1:37" s="334" customFormat="1" ht="15" customHeight="1" x14ac:dyDescent="0.25">
      <c r="A363" s="68">
        <v>343</v>
      </c>
      <c r="B363" s="335">
        <v>81101706</v>
      </c>
      <c r="C363" s="336" t="s">
        <v>320</v>
      </c>
      <c r="D363" s="337" t="s">
        <v>167</v>
      </c>
      <c r="E363" s="350">
        <v>60</v>
      </c>
      <c r="F363" s="336" t="s">
        <v>164</v>
      </c>
      <c r="G363" s="73" t="s">
        <v>67</v>
      </c>
      <c r="H363" s="339">
        <v>6500000</v>
      </c>
      <c r="I363" s="339">
        <v>6500000</v>
      </c>
      <c r="J363" s="340" t="s">
        <v>68</v>
      </c>
      <c r="K363" s="336" t="s">
        <v>69</v>
      </c>
      <c r="L363" s="76">
        <f t="shared" si="28"/>
        <v>0</v>
      </c>
      <c r="M363" s="343" t="s">
        <v>843</v>
      </c>
      <c r="N363" s="342" t="s">
        <v>100</v>
      </c>
      <c r="O363" s="336" t="s">
        <v>72</v>
      </c>
      <c r="P363" s="343" t="s">
        <v>69</v>
      </c>
      <c r="Q363" s="336" t="s">
        <v>832</v>
      </c>
      <c r="R363" s="325" t="s">
        <v>1166</v>
      </c>
      <c r="S363" s="325" t="s">
        <v>1182</v>
      </c>
      <c r="T363" s="99" t="s">
        <v>833</v>
      </c>
      <c r="U363" s="73">
        <v>135201202</v>
      </c>
      <c r="V363" s="99" t="s">
        <v>834</v>
      </c>
      <c r="W363" s="99" t="s">
        <v>599</v>
      </c>
      <c r="X363" s="100" t="s">
        <v>835</v>
      </c>
      <c r="Y363" s="99">
        <v>2978799</v>
      </c>
      <c r="Z363" s="347" t="s">
        <v>77</v>
      </c>
      <c r="AA363" s="336" t="s">
        <v>83</v>
      </c>
      <c r="AB363" s="357">
        <v>45390</v>
      </c>
      <c r="AC363" s="357">
        <v>45400</v>
      </c>
      <c r="AD363" s="357">
        <v>45427</v>
      </c>
      <c r="AE363" s="357">
        <v>45427</v>
      </c>
      <c r="AF363" s="350">
        <f t="shared" si="29"/>
        <v>10</v>
      </c>
      <c r="AG363" s="350">
        <f t="shared" si="29"/>
        <v>27</v>
      </c>
      <c r="AH363" s="350">
        <f t="shared" si="30"/>
        <v>37</v>
      </c>
      <c r="AI363" s="350" t="s">
        <v>69</v>
      </c>
      <c r="AJ363" s="351" t="s">
        <v>69</v>
      </c>
      <c r="AK363" s="350" t="str">
        <f>VLOOKUP(Q363,[5]BD!H$6:K$170,4,0)</f>
        <v>13-10-00-035</v>
      </c>
    </row>
    <row r="364" spans="1:37" s="334" customFormat="1" ht="15" customHeight="1" x14ac:dyDescent="0.25">
      <c r="A364" s="68">
        <v>344</v>
      </c>
      <c r="B364" s="335">
        <v>39121700</v>
      </c>
      <c r="C364" s="336" t="s">
        <v>558</v>
      </c>
      <c r="D364" s="337" t="s">
        <v>241</v>
      </c>
      <c r="E364" s="350">
        <v>201</v>
      </c>
      <c r="F364" s="336" t="s">
        <v>164</v>
      </c>
      <c r="G364" s="73" t="s">
        <v>67</v>
      </c>
      <c r="H364" s="339">
        <v>14280000</v>
      </c>
      <c r="I364" s="339">
        <v>14280000</v>
      </c>
      <c r="J364" s="340" t="s">
        <v>68</v>
      </c>
      <c r="K364" s="336" t="s">
        <v>69</v>
      </c>
      <c r="L364" s="76">
        <f t="shared" si="28"/>
        <v>0</v>
      </c>
      <c r="M364" s="343" t="s">
        <v>844</v>
      </c>
      <c r="N364" s="342" t="s">
        <v>313</v>
      </c>
      <c r="O364" s="336" t="s">
        <v>72</v>
      </c>
      <c r="P364" s="343" t="s">
        <v>69</v>
      </c>
      <c r="Q364" s="336" t="s">
        <v>832</v>
      </c>
      <c r="R364" s="325" t="s">
        <v>1166</v>
      </c>
      <c r="S364" s="325" t="s">
        <v>1182</v>
      </c>
      <c r="T364" s="99" t="s">
        <v>833</v>
      </c>
      <c r="U364" s="73">
        <v>135201202</v>
      </c>
      <c r="V364" s="99" t="s">
        <v>834</v>
      </c>
      <c r="W364" s="99" t="s">
        <v>599</v>
      </c>
      <c r="X364" s="100" t="s">
        <v>835</v>
      </c>
      <c r="Y364" s="99">
        <v>2978799</v>
      </c>
      <c r="Z364" s="347" t="s">
        <v>77</v>
      </c>
      <c r="AA364" s="336" t="s">
        <v>83</v>
      </c>
      <c r="AB364" s="357">
        <v>45414</v>
      </c>
      <c r="AC364" s="357">
        <v>45426</v>
      </c>
      <c r="AD364" s="357">
        <v>45454</v>
      </c>
      <c r="AE364" s="357">
        <v>45454</v>
      </c>
      <c r="AF364" s="350">
        <f t="shared" si="29"/>
        <v>12</v>
      </c>
      <c r="AG364" s="350">
        <f t="shared" si="29"/>
        <v>28</v>
      </c>
      <c r="AH364" s="350">
        <f t="shared" si="30"/>
        <v>40</v>
      </c>
      <c r="AI364" s="350" t="s">
        <v>69</v>
      </c>
      <c r="AJ364" s="351" t="s">
        <v>69</v>
      </c>
      <c r="AK364" s="350" t="str">
        <f>VLOOKUP(Q364,[5]BD!H$6:K$170,4,0)</f>
        <v>13-10-00-035</v>
      </c>
    </row>
    <row r="365" spans="1:37" s="334" customFormat="1" ht="15" customHeight="1" x14ac:dyDescent="0.25">
      <c r="A365" s="68">
        <v>345</v>
      </c>
      <c r="B365" s="335">
        <v>73152108</v>
      </c>
      <c r="C365" s="336" t="s">
        <v>845</v>
      </c>
      <c r="D365" s="337" t="s">
        <v>321</v>
      </c>
      <c r="E365" s="350">
        <v>60</v>
      </c>
      <c r="F365" s="336" t="s">
        <v>164</v>
      </c>
      <c r="G365" s="73" t="s">
        <v>67</v>
      </c>
      <c r="H365" s="339">
        <v>10000000</v>
      </c>
      <c r="I365" s="339">
        <v>10000000</v>
      </c>
      <c r="J365" s="340" t="s">
        <v>68</v>
      </c>
      <c r="K365" s="336" t="s">
        <v>69</v>
      </c>
      <c r="L365" s="76">
        <f t="shared" si="28"/>
        <v>0</v>
      </c>
      <c r="M365" s="343" t="s">
        <v>846</v>
      </c>
      <c r="N365" s="342" t="s">
        <v>100</v>
      </c>
      <c r="O365" s="336" t="s">
        <v>72</v>
      </c>
      <c r="P365" s="343" t="s">
        <v>69</v>
      </c>
      <c r="Q365" s="336" t="s">
        <v>832</v>
      </c>
      <c r="R365" s="325" t="s">
        <v>1166</v>
      </c>
      <c r="S365" s="325" t="s">
        <v>1182</v>
      </c>
      <c r="T365" s="99" t="s">
        <v>833</v>
      </c>
      <c r="U365" s="73">
        <v>135201202</v>
      </c>
      <c r="V365" s="99" t="s">
        <v>834</v>
      </c>
      <c r="W365" s="99" t="s">
        <v>599</v>
      </c>
      <c r="X365" s="100" t="s">
        <v>835</v>
      </c>
      <c r="Y365" s="99">
        <v>2978799</v>
      </c>
      <c r="Z365" s="347" t="s">
        <v>77</v>
      </c>
      <c r="AA365" s="336" t="s">
        <v>81</v>
      </c>
      <c r="AB365" s="357">
        <v>45447</v>
      </c>
      <c r="AC365" s="357">
        <v>45457</v>
      </c>
      <c r="AD365" s="357">
        <v>45484</v>
      </c>
      <c r="AE365" s="357">
        <v>45484</v>
      </c>
      <c r="AF365" s="350">
        <f t="shared" si="29"/>
        <v>10</v>
      </c>
      <c r="AG365" s="350">
        <f t="shared" si="29"/>
        <v>27</v>
      </c>
      <c r="AH365" s="350">
        <f t="shared" si="30"/>
        <v>37</v>
      </c>
      <c r="AI365" s="350" t="s">
        <v>69</v>
      </c>
      <c r="AJ365" s="351" t="s">
        <v>69</v>
      </c>
      <c r="AK365" s="350" t="str">
        <f>VLOOKUP(Q365,[5]BD!H$6:K$170,4,0)</f>
        <v>13-10-00-035</v>
      </c>
    </row>
    <row r="366" spans="1:37" s="334" customFormat="1" ht="15" customHeight="1" x14ac:dyDescent="0.25">
      <c r="A366" s="68">
        <v>346</v>
      </c>
      <c r="B366" s="335">
        <v>72154055</v>
      </c>
      <c r="C366" s="336" t="s">
        <v>695</v>
      </c>
      <c r="D366" s="337" t="s">
        <v>156</v>
      </c>
      <c r="E366" s="350">
        <v>262</v>
      </c>
      <c r="F366" s="336" t="s">
        <v>164</v>
      </c>
      <c r="G366" s="73" t="s">
        <v>67</v>
      </c>
      <c r="H366" s="339">
        <v>6000000</v>
      </c>
      <c r="I366" s="339">
        <v>6000000</v>
      </c>
      <c r="J366" s="340" t="s">
        <v>68</v>
      </c>
      <c r="K366" s="336" t="s">
        <v>69</v>
      </c>
      <c r="L366" s="76">
        <f t="shared" si="28"/>
        <v>0</v>
      </c>
      <c r="M366" s="343" t="s">
        <v>847</v>
      </c>
      <c r="N366" s="342" t="s">
        <v>100</v>
      </c>
      <c r="O366" s="336" t="s">
        <v>72</v>
      </c>
      <c r="P366" s="343" t="s">
        <v>69</v>
      </c>
      <c r="Q366" s="336" t="s">
        <v>832</v>
      </c>
      <c r="R366" s="325" t="s">
        <v>1166</v>
      </c>
      <c r="S366" s="325" t="s">
        <v>1182</v>
      </c>
      <c r="T366" s="99" t="s">
        <v>833</v>
      </c>
      <c r="U366" s="73">
        <v>135201202</v>
      </c>
      <c r="V366" s="99" t="s">
        <v>834</v>
      </c>
      <c r="W366" s="99" t="s">
        <v>599</v>
      </c>
      <c r="X366" s="100" t="s">
        <v>835</v>
      </c>
      <c r="Y366" s="99">
        <v>2978799</v>
      </c>
      <c r="Z366" s="347" t="s">
        <v>77</v>
      </c>
      <c r="AA366" s="336" t="s">
        <v>81</v>
      </c>
      <c r="AB366" s="357">
        <v>45355</v>
      </c>
      <c r="AC366" s="357">
        <v>45365</v>
      </c>
      <c r="AD366" s="357">
        <v>45392</v>
      </c>
      <c r="AE366" s="357">
        <v>45392</v>
      </c>
      <c r="AF366" s="350">
        <f t="shared" si="29"/>
        <v>10</v>
      </c>
      <c r="AG366" s="350">
        <f t="shared" si="29"/>
        <v>27</v>
      </c>
      <c r="AH366" s="350">
        <f t="shared" si="30"/>
        <v>37</v>
      </c>
      <c r="AI366" s="350" t="s">
        <v>69</v>
      </c>
      <c r="AJ366" s="351" t="s">
        <v>69</v>
      </c>
      <c r="AK366" s="350" t="str">
        <f>VLOOKUP(Q366,[5]BD!H$6:K$170,4,0)</f>
        <v>13-10-00-035</v>
      </c>
    </row>
    <row r="367" spans="1:37" s="334" customFormat="1" ht="15" customHeight="1" x14ac:dyDescent="0.25">
      <c r="A367" s="68">
        <v>347</v>
      </c>
      <c r="B367" s="335">
        <v>80131500</v>
      </c>
      <c r="C367" s="345" t="s">
        <v>166</v>
      </c>
      <c r="D367" s="337" t="s">
        <v>65</v>
      </c>
      <c r="E367" s="350">
        <v>365</v>
      </c>
      <c r="F367" s="336" t="s">
        <v>66</v>
      </c>
      <c r="G367" s="73" t="s">
        <v>67</v>
      </c>
      <c r="H367" s="339">
        <v>1345775400</v>
      </c>
      <c r="I367" s="339">
        <v>1345775400</v>
      </c>
      <c r="J367" s="340" t="s">
        <v>68</v>
      </c>
      <c r="K367" s="336" t="s">
        <v>69</v>
      </c>
      <c r="L367" s="76">
        <f t="shared" si="28"/>
        <v>0</v>
      </c>
      <c r="M367" s="343" t="s">
        <v>848</v>
      </c>
      <c r="N367" s="336" t="s">
        <v>169</v>
      </c>
      <c r="O367" s="336" t="s">
        <v>72</v>
      </c>
      <c r="P367" s="343" t="s">
        <v>69</v>
      </c>
      <c r="Q367" s="336" t="s">
        <v>832</v>
      </c>
      <c r="R367" s="325" t="s">
        <v>1166</v>
      </c>
      <c r="S367" s="325" t="s">
        <v>1182</v>
      </c>
      <c r="T367" s="99" t="s">
        <v>833</v>
      </c>
      <c r="U367" s="73">
        <v>135201202</v>
      </c>
      <c r="V367" s="99" t="s">
        <v>834</v>
      </c>
      <c r="W367" s="99" t="s">
        <v>599</v>
      </c>
      <c r="X367" s="100" t="s">
        <v>835</v>
      </c>
      <c r="Y367" s="99">
        <v>2978799</v>
      </c>
      <c r="Z367" s="347" t="s">
        <v>77</v>
      </c>
      <c r="AA367" s="336" t="s">
        <v>78</v>
      </c>
      <c r="AB367" s="357">
        <v>45267</v>
      </c>
      <c r="AC367" s="357">
        <v>45293</v>
      </c>
      <c r="AD367" s="357">
        <v>45293</v>
      </c>
      <c r="AE367" s="357">
        <v>45293</v>
      </c>
      <c r="AF367" s="350">
        <f t="shared" si="29"/>
        <v>26</v>
      </c>
      <c r="AG367" s="350">
        <f t="shared" si="29"/>
        <v>0</v>
      </c>
      <c r="AH367" s="350">
        <f t="shared" si="30"/>
        <v>26</v>
      </c>
      <c r="AI367" s="350" t="s">
        <v>69</v>
      </c>
      <c r="AJ367" s="351" t="s">
        <v>69</v>
      </c>
      <c r="AK367" s="350" t="str">
        <f>VLOOKUP(Q367,[5]BD!H$6:K$170,4,0)</f>
        <v>13-10-00-035</v>
      </c>
    </row>
    <row r="368" spans="1:37" s="334" customFormat="1" ht="15" customHeight="1" x14ac:dyDescent="0.25">
      <c r="A368" s="68">
        <v>348</v>
      </c>
      <c r="B368" s="335">
        <v>72102100</v>
      </c>
      <c r="C368" s="336" t="s">
        <v>606</v>
      </c>
      <c r="D368" s="337" t="s">
        <v>151</v>
      </c>
      <c r="E368" s="350">
        <v>289</v>
      </c>
      <c r="F368" s="336" t="s">
        <v>164</v>
      </c>
      <c r="G368" s="73" t="s">
        <v>67</v>
      </c>
      <c r="H368" s="339">
        <v>30000000</v>
      </c>
      <c r="I368" s="339">
        <v>30000000</v>
      </c>
      <c r="J368" s="340" t="s">
        <v>68</v>
      </c>
      <c r="K368" s="336" t="s">
        <v>69</v>
      </c>
      <c r="L368" s="76">
        <f t="shared" si="28"/>
        <v>0</v>
      </c>
      <c r="M368" s="343" t="s">
        <v>849</v>
      </c>
      <c r="N368" s="342" t="s">
        <v>100</v>
      </c>
      <c r="O368" s="336" t="s">
        <v>72</v>
      </c>
      <c r="P368" s="343" t="s">
        <v>69</v>
      </c>
      <c r="Q368" s="336" t="s">
        <v>832</v>
      </c>
      <c r="R368" s="325" t="s">
        <v>1166</v>
      </c>
      <c r="S368" s="325" t="s">
        <v>1182</v>
      </c>
      <c r="T368" s="99" t="s">
        <v>833</v>
      </c>
      <c r="U368" s="73">
        <v>135201202</v>
      </c>
      <c r="V368" s="99" t="s">
        <v>834</v>
      </c>
      <c r="W368" s="99" t="s">
        <v>599</v>
      </c>
      <c r="X368" s="100" t="s">
        <v>835</v>
      </c>
      <c r="Y368" s="99">
        <v>2978799</v>
      </c>
      <c r="Z368" s="347" t="s">
        <v>77</v>
      </c>
      <c r="AA368" s="336" t="s">
        <v>81</v>
      </c>
      <c r="AB368" s="357">
        <v>45327</v>
      </c>
      <c r="AC368" s="357">
        <v>45337</v>
      </c>
      <c r="AD368" s="357">
        <v>45364</v>
      </c>
      <c r="AE368" s="357">
        <v>45364</v>
      </c>
      <c r="AF368" s="350">
        <f t="shared" si="29"/>
        <v>10</v>
      </c>
      <c r="AG368" s="350">
        <f t="shared" si="29"/>
        <v>27</v>
      </c>
      <c r="AH368" s="350">
        <f t="shared" si="30"/>
        <v>37</v>
      </c>
      <c r="AI368" s="350" t="s">
        <v>69</v>
      </c>
      <c r="AJ368" s="351" t="s">
        <v>69</v>
      </c>
      <c r="AK368" s="350" t="str">
        <f>VLOOKUP(Q368,[5]BD!H$6:K$170,4,0)</f>
        <v>13-10-00-035</v>
      </c>
    </row>
    <row r="369" spans="1:37" s="334" customFormat="1" ht="15" customHeight="1" x14ac:dyDescent="0.25">
      <c r="A369" s="68">
        <v>349</v>
      </c>
      <c r="B369" s="335">
        <v>46171514</v>
      </c>
      <c r="C369" s="336" t="s">
        <v>677</v>
      </c>
      <c r="D369" s="337" t="s">
        <v>98</v>
      </c>
      <c r="E369" s="338">
        <v>60</v>
      </c>
      <c r="F369" s="336" t="s">
        <v>164</v>
      </c>
      <c r="G369" s="73" t="s">
        <v>67</v>
      </c>
      <c r="H369" s="339">
        <v>4000000</v>
      </c>
      <c r="I369" s="390">
        <v>4000000</v>
      </c>
      <c r="J369" s="340" t="s">
        <v>68</v>
      </c>
      <c r="K369" s="336" t="s">
        <v>69</v>
      </c>
      <c r="L369" s="76">
        <f t="shared" si="28"/>
        <v>0</v>
      </c>
      <c r="M369" s="343" t="s">
        <v>850</v>
      </c>
      <c r="N369" s="342" t="s">
        <v>154</v>
      </c>
      <c r="O369" s="336" t="s">
        <v>72</v>
      </c>
      <c r="P369" s="343" t="s">
        <v>69</v>
      </c>
      <c r="Q369" s="336" t="s">
        <v>832</v>
      </c>
      <c r="R369" s="325" t="s">
        <v>1166</v>
      </c>
      <c r="S369" s="325" t="s">
        <v>1182</v>
      </c>
      <c r="T369" s="99" t="s">
        <v>833</v>
      </c>
      <c r="U369" s="73">
        <v>135201202</v>
      </c>
      <c r="V369" s="99" t="s">
        <v>834</v>
      </c>
      <c r="W369" s="99" t="s">
        <v>599</v>
      </c>
      <c r="X369" s="391" t="s">
        <v>835</v>
      </c>
      <c r="Y369" s="99">
        <v>2978799</v>
      </c>
      <c r="Z369" s="347" t="s">
        <v>77</v>
      </c>
      <c r="AA369" s="336" t="s">
        <v>81</v>
      </c>
      <c r="AB369" s="357">
        <v>45475</v>
      </c>
      <c r="AC369" s="357">
        <v>45485</v>
      </c>
      <c r="AD369" s="357">
        <v>45512</v>
      </c>
      <c r="AE369" s="357">
        <v>45512</v>
      </c>
      <c r="AF369" s="350">
        <f t="shared" si="29"/>
        <v>10</v>
      </c>
      <c r="AG369" s="350">
        <f t="shared" si="29"/>
        <v>27</v>
      </c>
      <c r="AH369" s="350">
        <f t="shared" si="30"/>
        <v>37</v>
      </c>
      <c r="AI369" s="350" t="s">
        <v>69</v>
      </c>
      <c r="AJ369" s="351" t="s">
        <v>69</v>
      </c>
      <c r="AK369" s="350" t="str">
        <f>VLOOKUP(Q369,[5]BD!H$6:K$170,4,0)</f>
        <v>13-10-00-035</v>
      </c>
    </row>
    <row r="370" spans="1:37" s="334" customFormat="1" ht="15" customHeight="1" x14ac:dyDescent="0.25">
      <c r="A370" s="68">
        <v>350</v>
      </c>
      <c r="B370" s="335">
        <v>80131500</v>
      </c>
      <c r="C370" s="345" t="s">
        <v>166</v>
      </c>
      <c r="D370" s="337" t="s">
        <v>65</v>
      </c>
      <c r="E370" s="350">
        <v>360</v>
      </c>
      <c r="F370" s="336" t="s">
        <v>66</v>
      </c>
      <c r="G370" s="73" t="s">
        <v>67</v>
      </c>
      <c r="H370" s="339">
        <v>2736000</v>
      </c>
      <c r="I370" s="339">
        <v>2736000</v>
      </c>
      <c r="J370" s="340" t="s">
        <v>68</v>
      </c>
      <c r="K370" s="336" t="s">
        <v>69</v>
      </c>
      <c r="L370" s="76">
        <f t="shared" si="28"/>
        <v>0</v>
      </c>
      <c r="M370" s="343" t="s">
        <v>851</v>
      </c>
      <c r="N370" s="342" t="s">
        <v>100</v>
      </c>
      <c r="O370" s="336" t="s">
        <v>72</v>
      </c>
      <c r="P370" s="343" t="s">
        <v>69</v>
      </c>
      <c r="Q370" s="325" t="s">
        <v>852</v>
      </c>
      <c r="R370" s="325" t="s">
        <v>1166</v>
      </c>
      <c r="S370" s="325" t="s">
        <v>1182</v>
      </c>
      <c r="T370" s="99" t="s">
        <v>853</v>
      </c>
      <c r="U370" s="73">
        <v>128201202</v>
      </c>
      <c r="V370" s="359" t="s">
        <v>854</v>
      </c>
      <c r="W370" s="392" t="s">
        <v>599</v>
      </c>
      <c r="X370" s="393" t="s">
        <v>855</v>
      </c>
      <c r="Y370" s="99">
        <v>3182886697</v>
      </c>
      <c r="Z370" s="347" t="s">
        <v>77</v>
      </c>
      <c r="AA370" s="336" t="s">
        <v>78</v>
      </c>
      <c r="AB370" s="357">
        <v>45293</v>
      </c>
      <c r="AC370" s="357">
        <v>45293</v>
      </c>
      <c r="AD370" s="357">
        <v>45293</v>
      </c>
      <c r="AE370" s="357">
        <v>45293</v>
      </c>
      <c r="AF370" s="350">
        <f t="shared" si="29"/>
        <v>0</v>
      </c>
      <c r="AG370" s="350">
        <f t="shared" si="29"/>
        <v>0</v>
      </c>
      <c r="AH370" s="350">
        <f t="shared" si="30"/>
        <v>0</v>
      </c>
      <c r="AI370" s="350" t="s">
        <v>69</v>
      </c>
      <c r="AJ370" s="351" t="s">
        <v>69</v>
      </c>
      <c r="AK370" s="350" t="str">
        <f>VLOOKUP(Q370,[5]BD!H$6:K$170,4,0)</f>
        <v>13-10-00-028</v>
      </c>
    </row>
    <row r="371" spans="1:37" s="334" customFormat="1" ht="15" customHeight="1" x14ac:dyDescent="0.25">
      <c r="A371" s="68">
        <v>351</v>
      </c>
      <c r="B371" s="335">
        <v>39121700</v>
      </c>
      <c r="C371" s="336" t="s">
        <v>558</v>
      </c>
      <c r="D371" s="337" t="s">
        <v>65</v>
      </c>
      <c r="E371" s="350">
        <v>285</v>
      </c>
      <c r="F371" s="336" t="s">
        <v>164</v>
      </c>
      <c r="G371" s="73" t="s">
        <v>67</v>
      </c>
      <c r="H371" s="339">
        <v>6000000</v>
      </c>
      <c r="I371" s="339">
        <v>6000000</v>
      </c>
      <c r="J371" s="340" t="s">
        <v>68</v>
      </c>
      <c r="K371" s="336" t="s">
        <v>69</v>
      </c>
      <c r="L371" s="76">
        <f t="shared" si="28"/>
        <v>0</v>
      </c>
      <c r="M371" s="343" t="s">
        <v>856</v>
      </c>
      <c r="N371" s="342" t="s">
        <v>313</v>
      </c>
      <c r="O371" s="336" t="s">
        <v>72</v>
      </c>
      <c r="P371" s="343" t="s">
        <v>69</v>
      </c>
      <c r="Q371" s="325" t="s">
        <v>852</v>
      </c>
      <c r="R371" s="325" t="s">
        <v>1166</v>
      </c>
      <c r="S371" s="325" t="s">
        <v>1182</v>
      </c>
      <c r="T371" s="99" t="s">
        <v>853</v>
      </c>
      <c r="U371" s="73">
        <v>128201202</v>
      </c>
      <c r="V371" s="359" t="s">
        <v>854</v>
      </c>
      <c r="W371" s="392" t="s">
        <v>599</v>
      </c>
      <c r="X371" s="393" t="s">
        <v>855</v>
      </c>
      <c r="Y371" s="99">
        <v>3182886697</v>
      </c>
      <c r="Z371" s="347" t="s">
        <v>77</v>
      </c>
      <c r="AA371" s="336" t="s">
        <v>197</v>
      </c>
      <c r="AB371" s="357">
        <v>45308</v>
      </c>
      <c r="AC371" s="357">
        <v>45313</v>
      </c>
      <c r="AD371" s="357">
        <v>45313</v>
      </c>
      <c r="AE371" s="357">
        <v>45313</v>
      </c>
      <c r="AF371" s="350">
        <f t="shared" si="29"/>
        <v>5</v>
      </c>
      <c r="AG371" s="350">
        <f t="shared" si="29"/>
        <v>0</v>
      </c>
      <c r="AH371" s="350">
        <f t="shared" si="30"/>
        <v>5</v>
      </c>
      <c r="AI371" s="350" t="s">
        <v>69</v>
      </c>
      <c r="AJ371" s="351" t="s">
        <v>69</v>
      </c>
      <c r="AK371" s="350" t="str">
        <f>VLOOKUP(Q371,[5]BD!H$6:K$170,4,0)</f>
        <v>13-10-00-028</v>
      </c>
    </row>
    <row r="372" spans="1:37" s="334" customFormat="1" ht="15" customHeight="1" x14ac:dyDescent="0.25">
      <c r="A372" s="68">
        <v>352</v>
      </c>
      <c r="B372" s="335">
        <v>78181500</v>
      </c>
      <c r="C372" s="336" t="s">
        <v>623</v>
      </c>
      <c r="D372" s="337" t="s">
        <v>151</v>
      </c>
      <c r="E372" s="350">
        <v>285</v>
      </c>
      <c r="F372" s="336" t="s">
        <v>164</v>
      </c>
      <c r="G372" s="73" t="s">
        <v>67</v>
      </c>
      <c r="H372" s="339">
        <v>3500000</v>
      </c>
      <c r="I372" s="339">
        <v>3500000</v>
      </c>
      <c r="J372" s="340" t="s">
        <v>68</v>
      </c>
      <c r="K372" s="336" t="s">
        <v>69</v>
      </c>
      <c r="L372" s="76">
        <f t="shared" si="28"/>
        <v>0</v>
      </c>
      <c r="M372" s="343" t="s">
        <v>857</v>
      </c>
      <c r="N372" s="342" t="s">
        <v>100</v>
      </c>
      <c r="O372" s="336" t="s">
        <v>72</v>
      </c>
      <c r="P372" s="343" t="s">
        <v>69</v>
      </c>
      <c r="Q372" s="325" t="s">
        <v>852</v>
      </c>
      <c r="R372" s="325" t="s">
        <v>1166</v>
      </c>
      <c r="S372" s="325" t="s">
        <v>1182</v>
      </c>
      <c r="T372" s="99" t="s">
        <v>853</v>
      </c>
      <c r="U372" s="73">
        <v>128201202</v>
      </c>
      <c r="V372" s="359" t="s">
        <v>854</v>
      </c>
      <c r="W372" s="392" t="s">
        <v>599</v>
      </c>
      <c r="X372" s="393" t="s">
        <v>855</v>
      </c>
      <c r="Y372" s="99">
        <v>3182886697</v>
      </c>
      <c r="Z372" s="347" t="s">
        <v>77</v>
      </c>
      <c r="AA372" s="336" t="s">
        <v>78</v>
      </c>
      <c r="AB372" s="357">
        <v>45323</v>
      </c>
      <c r="AC372" s="357">
        <v>45327</v>
      </c>
      <c r="AD372" s="357">
        <v>45349</v>
      </c>
      <c r="AE372" s="357">
        <v>45349</v>
      </c>
      <c r="AF372" s="350">
        <f t="shared" si="29"/>
        <v>4</v>
      </c>
      <c r="AG372" s="350">
        <f t="shared" si="29"/>
        <v>22</v>
      </c>
      <c r="AH372" s="350">
        <f t="shared" si="30"/>
        <v>26</v>
      </c>
      <c r="AI372" s="350" t="s">
        <v>69</v>
      </c>
      <c r="AJ372" s="351" t="s">
        <v>69</v>
      </c>
      <c r="AK372" s="350" t="str">
        <f>VLOOKUP(Q372,[5]BD!H$6:K$170,4,0)</f>
        <v>13-10-00-028</v>
      </c>
    </row>
    <row r="373" spans="1:37" s="334" customFormat="1" ht="15" customHeight="1" x14ac:dyDescent="0.25">
      <c r="A373" s="68">
        <v>353</v>
      </c>
      <c r="B373" s="335">
        <v>15101500</v>
      </c>
      <c r="C373" s="336" t="s">
        <v>602</v>
      </c>
      <c r="D373" s="337" t="s">
        <v>151</v>
      </c>
      <c r="E373" s="350">
        <v>271</v>
      </c>
      <c r="F373" s="336" t="s">
        <v>164</v>
      </c>
      <c r="G373" s="73" t="s">
        <v>67</v>
      </c>
      <c r="H373" s="339">
        <v>1500000</v>
      </c>
      <c r="I373" s="339">
        <v>1500000</v>
      </c>
      <c r="J373" s="340" t="s">
        <v>68</v>
      </c>
      <c r="K373" s="336" t="s">
        <v>69</v>
      </c>
      <c r="L373" s="76">
        <f t="shared" ref="L373:L438" si="31">+H373-I373</f>
        <v>0</v>
      </c>
      <c r="M373" s="343" t="s">
        <v>858</v>
      </c>
      <c r="N373" s="342" t="s">
        <v>313</v>
      </c>
      <c r="O373" s="336" t="s">
        <v>72</v>
      </c>
      <c r="P373" s="343" t="s">
        <v>69</v>
      </c>
      <c r="Q373" s="325" t="s">
        <v>852</v>
      </c>
      <c r="R373" s="325" t="s">
        <v>1166</v>
      </c>
      <c r="S373" s="325" t="s">
        <v>1182</v>
      </c>
      <c r="T373" s="99" t="s">
        <v>853</v>
      </c>
      <c r="U373" s="73">
        <v>128201202</v>
      </c>
      <c r="V373" s="359" t="s">
        <v>854</v>
      </c>
      <c r="W373" s="392" t="s">
        <v>599</v>
      </c>
      <c r="X373" s="393" t="s">
        <v>855</v>
      </c>
      <c r="Y373" s="99">
        <v>3182886697</v>
      </c>
      <c r="Z373" s="347" t="s">
        <v>77</v>
      </c>
      <c r="AA373" s="336" t="s">
        <v>81</v>
      </c>
      <c r="AB373" s="357">
        <v>45334</v>
      </c>
      <c r="AC373" s="357">
        <v>45338</v>
      </c>
      <c r="AD373" s="357">
        <v>45362</v>
      </c>
      <c r="AE373" s="357">
        <v>45362</v>
      </c>
      <c r="AF373" s="350">
        <f t="shared" si="29"/>
        <v>4</v>
      </c>
      <c r="AG373" s="350">
        <f t="shared" si="29"/>
        <v>24</v>
      </c>
      <c r="AH373" s="350">
        <f t="shared" si="30"/>
        <v>28</v>
      </c>
      <c r="AI373" s="350" t="s">
        <v>69</v>
      </c>
      <c r="AJ373" s="351" t="s">
        <v>69</v>
      </c>
      <c r="AK373" s="350" t="str">
        <f>VLOOKUP(Q373,[5]BD!H$6:K$170,4,0)</f>
        <v>13-10-00-028</v>
      </c>
    </row>
    <row r="374" spans="1:37" s="334" customFormat="1" ht="15" customHeight="1" x14ac:dyDescent="0.25">
      <c r="A374" s="68">
        <v>354</v>
      </c>
      <c r="B374" s="335">
        <v>72102100</v>
      </c>
      <c r="C374" s="336" t="s">
        <v>606</v>
      </c>
      <c r="D374" s="337" t="s">
        <v>156</v>
      </c>
      <c r="E374" s="350">
        <v>240</v>
      </c>
      <c r="F374" s="336" t="s">
        <v>164</v>
      </c>
      <c r="G374" s="73" t="s">
        <v>67</v>
      </c>
      <c r="H374" s="339">
        <v>3600000</v>
      </c>
      <c r="I374" s="339">
        <v>3600000</v>
      </c>
      <c r="J374" s="340" t="s">
        <v>68</v>
      </c>
      <c r="K374" s="336" t="s">
        <v>69</v>
      </c>
      <c r="L374" s="76">
        <f t="shared" si="31"/>
        <v>0</v>
      </c>
      <c r="M374" s="343" t="s">
        <v>859</v>
      </c>
      <c r="N374" s="342" t="s">
        <v>100</v>
      </c>
      <c r="O374" s="336" t="s">
        <v>72</v>
      </c>
      <c r="P374" s="343" t="s">
        <v>69</v>
      </c>
      <c r="Q374" s="325" t="s">
        <v>852</v>
      </c>
      <c r="R374" s="325" t="s">
        <v>1166</v>
      </c>
      <c r="S374" s="325" t="s">
        <v>1182</v>
      </c>
      <c r="T374" s="99" t="s">
        <v>853</v>
      </c>
      <c r="U374" s="73">
        <v>128201202</v>
      </c>
      <c r="V374" s="359" t="s">
        <v>854</v>
      </c>
      <c r="W374" s="392" t="s">
        <v>599</v>
      </c>
      <c r="X374" s="393" t="s">
        <v>855</v>
      </c>
      <c r="Y374" s="99">
        <v>3182886697</v>
      </c>
      <c r="Z374" s="347" t="s">
        <v>77</v>
      </c>
      <c r="AA374" s="336" t="s">
        <v>83</v>
      </c>
      <c r="AB374" s="357">
        <v>45364</v>
      </c>
      <c r="AC374" s="357">
        <v>45371</v>
      </c>
      <c r="AD374" s="357">
        <v>45398</v>
      </c>
      <c r="AE374" s="357">
        <v>45398</v>
      </c>
      <c r="AF374" s="350">
        <f t="shared" si="29"/>
        <v>7</v>
      </c>
      <c r="AG374" s="350">
        <f t="shared" si="29"/>
        <v>27</v>
      </c>
      <c r="AH374" s="350">
        <f t="shared" si="30"/>
        <v>34</v>
      </c>
      <c r="AI374" s="350" t="s">
        <v>69</v>
      </c>
      <c r="AJ374" s="351" t="s">
        <v>69</v>
      </c>
      <c r="AK374" s="350" t="str">
        <f>VLOOKUP(Q374,[5]BD!H$6:K$170,4,0)</f>
        <v>13-10-00-028</v>
      </c>
    </row>
    <row r="375" spans="1:37" s="334" customFormat="1" ht="15" customHeight="1" x14ac:dyDescent="0.25">
      <c r="A375" s="68">
        <v>355</v>
      </c>
      <c r="B375" s="335" t="s">
        <v>659</v>
      </c>
      <c r="C375" s="336" t="s">
        <v>860</v>
      </c>
      <c r="D375" s="337" t="s">
        <v>167</v>
      </c>
      <c r="E375" s="350">
        <v>210</v>
      </c>
      <c r="F375" s="336" t="s">
        <v>164</v>
      </c>
      <c r="G375" s="73" t="s">
        <v>67</v>
      </c>
      <c r="H375" s="339">
        <v>3000000</v>
      </c>
      <c r="I375" s="339">
        <v>3000000</v>
      </c>
      <c r="J375" s="340" t="s">
        <v>68</v>
      </c>
      <c r="K375" s="336" t="s">
        <v>69</v>
      </c>
      <c r="L375" s="76">
        <f t="shared" si="31"/>
        <v>0</v>
      </c>
      <c r="M375" s="343" t="s">
        <v>861</v>
      </c>
      <c r="N375" s="342" t="s">
        <v>100</v>
      </c>
      <c r="O375" s="336" t="s">
        <v>72</v>
      </c>
      <c r="P375" s="343" t="s">
        <v>69</v>
      </c>
      <c r="Q375" s="325" t="s">
        <v>852</v>
      </c>
      <c r="R375" s="325" t="s">
        <v>1166</v>
      </c>
      <c r="S375" s="325" t="s">
        <v>1182</v>
      </c>
      <c r="T375" s="99" t="s">
        <v>853</v>
      </c>
      <c r="U375" s="73">
        <v>128201202</v>
      </c>
      <c r="V375" s="359" t="s">
        <v>854</v>
      </c>
      <c r="W375" s="392" t="s">
        <v>599</v>
      </c>
      <c r="X375" s="393" t="s">
        <v>855</v>
      </c>
      <c r="Y375" s="99">
        <v>3182886697</v>
      </c>
      <c r="Z375" s="347" t="s">
        <v>77</v>
      </c>
      <c r="AA375" s="336" t="s">
        <v>197</v>
      </c>
      <c r="AB375" s="357">
        <v>45399</v>
      </c>
      <c r="AC375" s="357">
        <v>45405</v>
      </c>
      <c r="AD375" s="357">
        <v>45429</v>
      </c>
      <c r="AE375" s="357">
        <v>45429</v>
      </c>
      <c r="AF375" s="350">
        <f t="shared" si="29"/>
        <v>6</v>
      </c>
      <c r="AG375" s="350">
        <f t="shared" si="29"/>
        <v>24</v>
      </c>
      <c r="AH375" s="350">
        <f t="shared" si="30"/>
        <v>30</v>
      </c>
      <c r="AI375" s="350" t="s">
        <v>69</v>
      </c>
      <c r="AJ375" s="351" t="s">
        <v>69</v>
      </c>
      <c r="AK375" s="350" t="str">
        <f>VLOOKUP(Q375,[5]BD!H$6:K$170,4,0)</f>
        <v>13-10-00-028</v>
      </c>
    </row>
    <row r="376" spans="1:37" s="334" customFormat="1" ht="15" customHeight="1" x14ac:dyDescent="0.25">
      <c r="A376" s="68">
        <v>356</v>
      </c>
      <c r="B376" s="335">
        <v>80131500</v>
      </c>
      <c r="C376" s="345" t="s">
        <v>166</v>
      </c>
      <c r="D376" s="337" t="s">
        <v>65</v>
      </c>
      <c r="E376" s="338">
        <v>365</v>
      </c>
      <c r="F376" s="336" t="s">
        <v>66</v>
      </c>
      <c r="G376" s="73" t="s">
        <v>67</v>
      </c>
      <c r="H376" s="339">
        <v>126643368</v>
      </c>
      <c r="I376" s="339">
        <v>126643368</v>
      </c>
      <c r="J376" s="340" t="s">
        <v>68</v>
      </c>
      <c r="K376" s="336" t="s">
        <v>69</v>
      </c>
      <c r="L376" s="76">
        <f t="shared" si="31"/>
        <v>0</v>
      </c>
      <c r="M376" s="343" t="s">
        <v>862</v>
      </c>
      <c r="N376" s="336" t="s">
        <v>169</v>
      </c>
      <c r="O376" s="342" t="s">
        <v>72</v>
      </c>
      <c r="P376" s="343" t="s">
        <v>69</v>
      </c>
      <c r="Q376" s="325" t="s">
        <v>863</v>
      </c>
      <c r="R376" s="325" t="s">
        <v>1166</v>
      </c>
      <c r="S376" s="325" t="s">
        <v>1182</v>
      </c>
      <c r="T376" s="99" t="s">
        <v>864</v>
      </c>
      <c r="U376" s="394">
        <v>108201202</v>
      </c>
      <c r="V376" s="343" t="s">
        <v>865</v>
      </c>
      <c r="W376" s="389" t="s">
        <v>521</v>
      </c>
      <c r="X376" s="100" t="s">
        <v>866</v>
      </c>
      <c r="Y376" s="99">
        <v>8889450</v>
      </c>
      <c r="Z376" s="347" t="s">
        <v>77</v>
      </c>
      <c r="AA376" s="336" t="s">
        <v>78</v>
      </c>
      <c r="AB376" s="357">
        <v>45275</v>
      </c>
      <c r="AC376" s="357">
        <v>45293</v>
      </c>
      <c r="AD376" s="357">
        <v>45293</v>
      </c>
      <c r="AE376" s="357">
        <v>45293</v>
      </c>
      <c r="AF376" s="350">
        <f t="shared" si="29"/>
        <v>18</v>
      </c>
      <c r="AG376" s="350">
        <f t="shared" si="29"/>
        <v>0</v>
      </c>
      <c r="AH376" s="350">
        <f t="shared" si="30"/>
        <v>18</v>
      </c>
      <c r="AI376" s="350" t="s">
        <v>69</v>
      </c>
      <c r="AJ376" s="351" t="s">
        <v>69</v>
      </c>
      <c r="AK376" s="350" t="str">
        <f>VLOOKUP(Q376,[5]BD!H$6:K$170,4,0)</f>
        <v>13-10-00-008</v>
      </c>
    </row>
    <row r="377" spans="1:37" s="334" customFormat="1" ht="15" customHeight="1" x14ac:dyDescent="0.25">
      <c r="A377" s="68">
        <v>357</v>
      </c>
      <c r="B377" s="335">
        <v>15101500</v>
      </c>
      <c r="C377" s="336" t="s">
        <v>602</v>
      </c>
      <c r="D377" s="337" t="s">
        <v>65</v>
      </c>
      <c r="E377" s="338">
        <v>328</v>
      </c>
      <c r="F377" s="336" t="s">
        <v>164</v>
      </c>
      <c r="G377" s="73" t="s">
        <v>67</v>
      </c>
      <c r="H377" s="339">
        <v>2500000</v>
      </c>
      <c r="I377" s="339">
        <v>2500000</v>
      </c>
      <c r="J377" s="340" t="s">
        <v>68</v>
      </c>
      <c r="K377" s="336" t="s">
        <v>69</v>
      </c>
      <c r="L377" s="76">
        <f t="shared" si="31"/>
        <v>0</v>
      </c>
      <c r="M377" s="343" t="s">
        <v>867</v>
      </c>
      <c r="N377" s="342" t="s">
        <v>313</v>
      </c>
      <c r="O377" s="342" t="s">
        <v>72</v>
      </c>
      <c r="P377" s="343" t="s">
        <v>69</v>
      </c>
      <c r="Q377" s="325" t="s">
        <v>863</v>
      </c>
      <c r="R377" s="325" t="s">
        <v>1166</v>
      </c>
      <c r="S377" s="325" t="s">
        <v>1182</v>
      </c>
      <c r="T377" s="99" t="s">
        <v>864</v>
      </c>
      <c r="U377" s="394">
        <v>108201202</v>
      </c>
      <c r="V377" s="343" t="s">
        <v>865</v>
      </c>
      <c r="W377" s="389" t="s">
        <v>521</v>
      </c>
      <c r="X377" s="100" t="s">
        <v>866</v>
      </c>
      <c r="Y377" s="99">
        <v>8889450</v>
      </c>
      <c r="Z377" s="347" t="s">
        <v>77</v>
      </c>
      <c r="AA377" s="336" t="s">
        <v>197</v>
      </c>
      <c r="AB377" s="357">
        <v>45310</v>
      </c>
      <c r="AC377" s="357">
        <v>45316</v>
      </c>
      <c r="AD377" s="357">
        <v>45328</v>
      </c>
      <c r="AE377" s="357">
        <v>45331</v>
      </c>
      <c r="AF377" s="350">
        <f t="shared" si="29"/>
        <v>6</v>
      </c>
      <c r="AG377" s="350">
        <f t="shared" si="29"/>
        <v>12</v>
      </c>
      <c r="AH377" s="350">
        <f t="shared" si="30"/>
        <v>18</v>
      </c>
      <c r="AI377" s="350" t="s">
        <v>69</v>
      </c>
      <c r="AJ377" s="351" t="s">
        <v>69</v>
      </c>
      <c r="AK377" s="350" t="str">
        <f>VLOOKUP(Q377,[5]BD!H$6:K$170,4,0)</f>
        <v>13-10-00-008</v>
      </c>
    </row>
    <row r="378" spans="1:37" s="334" customFormat="1" ht="15" customHeight="1" x14ac:dyDescent="0.25">
      <c r="A378" s="68">
        <v>358</v>
      </c>
      <c r="B378" s="335">
        <v>78181500</v>
      </c>
      <c r="C378" s="336" t="s">
        <v>623</v>
      </c>
      <c r="D378" s="337" t="s">
        <v>151</v>
      </c>
      <c r="E378" s="338">
        <v>296</v>
      </c>
      <c r="F378" s="336" t="s">
        <v>164</v>
      </c>
      <c r="G378" s="73" t="s">
        <v>67</v>
      </c>
      <c r="H378" s="339">
        <v>6500000</v>
      </c>
      <c r="I378" s="339">
        <v>6500000</v>
      </c>
      <c r="J378" s="340" t="s">
        <v>68</v>
      </c>
      <c r="K378" s="336" t="s">
        <v>69</v>
      </c>
      <c r="L378" s="76">
        <f t="shared" si="31"/>
        <v>0</v>
      </c>
      <c r="M378" s="343" t="s">
        <v>868</v>
      </c>
      <c r="N378" s="342" t="s">
        <v>100</v>
      </c>
      <c r="O378" s="342" t="s">
        <v>72</v>
      </c>
      <c r="P378" s="343" t="s">
        <v>69</v>
      </c>
      <c r="Q378" s="325" t="s">
        <v>863</v>
      </c>
      <c r="R378" s="325" t="s">
        <v>1166</v>
      </c>
      <c r="S378" s="325" t="s">
        <v>1182</v>
      </c>
      <c r="T378" s="99" t="s">
        <v>864</v>
      </c>
      <c r="U378" s="394">
        <v>108201202</v>
      </c>
      <c r="V378" s="343" t="s">
        <v>865</v>
      </c>
      <c r="W378" s="389" t="s">
        <v>521</v>
      </c>
      <c r="X378" s="100" t="s">
        <v>866</v>
      </c>
      <c r="Y378" s="99">
        <v>8889450</v>
      </c>
      <c r="Z378" s="347" t="s">
        <v>77</v>
      </c>
      <c r="AA378" s="336" t="s">
        <v>83</v>
      </c>
      <c r="AB378" s="357">
        <v>45331</v>
      </c>
      <c r="AC378" s="357">
        <v>45344</v>
      </c>
      <c r="AD378" s="357">
        <v>45359</v>
      </c>
      <c r="AE378" s="357">
        <v>45364</v>
      </c>
      <c r="AF378" s="350">
        <f t="shared" si="29"/>
        <v>13</v>
      </c>
      <c r="AG378" s="350">
        <f t="shared" si="29"/>
        <v>15</v>
      </c>
      <c r="AH378" s="350">
        <f t="shared" si="30"/>
        <v>28</v>
      </c>
      <c r="AI378" s="350" t="s">
        <v>69</v>
      </c>
      <c r="AJ378" s="351" t="s">
        <v>69</v>
      </c>
      <c r="AK378" s="350" t="str">
        <f>VLOOKUP(Q378,[5]BD!H$6:K$170,4,0)</f>
        <v>13-10-00-008</v>
      </c>
    </row>
    <row r="379" spans="1:37" s="334" customFormat="1" ht="15" customHeight="1" x14ac:dyDescent="0.25">
      <c r="A379" s="68">
        <v>359</v>
      </c>
      <c r="B379" s="335">
        <v>72102905</v>
      </c>
      <c r="C379" s="379" t="s">
        <v>869</v>
      </c>
      <c r="D379" s="337" t="s">
        <v>151</v>
      </c>
      <c r="E379" s="338">
        <v>311</v>
      </c>
      <c r="F379" s="336" t="s">
        <v>164</v>
      </c>
      <c r="G379" s="73" t="s">
        <v>67</v>
      </c>
      <c r="H379" s="339">
        <v>3000000</v>
      </c>
      <c r="I379" s="339">
        <v>3000000</v>
      </c>
      <c r="J379" s="340" t="s">
        <v>68</v>
      </c>
      <c r="K379" s="336" t="s">
        <v>69</v>
      </c>
      <c r="L379" s="76">
        <f t="shared" si="31"/>
        <v>0</v>
      </c>
      <c r="M379" s="343" t="s">
        <v>870</v>
      </c>
      <c r="N379" s="342" t="s">
        <v>100</v>
      </c>
      <c r="O379" s="342" t="s">
        <v>72</v>
      </c>
      <c r="P379" s="343" t="s">
        <v>69</v>
      </c>
      <c r="Q379" s="325" t="s">
        <v>863</v>
      </c>
      <c r="R379" s="325" t="s">
        <v>1166</v>
      </c>
      <c r="S379" s="325" t="s">
        <v>1182</v>
      </c>
      <c r="T379" s="99" t="s">
        <v>864</v>
      </c>
      <c r="U379" s="394">
        <v>108201202</v>
      </c>
      <c r="V379" s="343" t="s">
        <v>865</v>
      </c>
      <c r="W379" s="389" t="s">
        <v>521</v>
      </c>
      <c r="X379" s="100" t="s">
        <v>866</v>
      </c>
      <c r="Y379" s="99">
        <v>8889450</v>
      </c>
      <c r="Z379" s="347" t="s">
        <v>77</v>
      </c>
      <c r="AA379" s="336" t="s">
        <v>78</v>
      </c>
      <c r="AB379" s="357">
        <v>45321</v>
      </c>
      <c r="AC379" s="357">
        <v>45331</v>
      </c>
      <c r="AD379" s="357">
        <v>45342</v>
      </c>
      <c r="AE379" s="357">
        <v>45345</v>
      </c>
      <c r="AF379" s="350">
        <f t="shared" si="29"/>
        <v>10</v>
      </c>
      <c r="AG379" s="350">
        <f t="shared" si="29"/>
        <v>11</v>
      </c>
      <c r="AH379" s="350">
        <f t="shared" si="30"/>
        <v>21</v>
      </c>
      <c r="AI379" s="350" t="s">
        <v>69</v>
      </c>
      <c r="AJ379" s="351" t="s">
        <v>69</v>
      </c>
      <c r="AK379" s="350" t="str">
        <f>VLOOKUP(Q379,[5]BD!H$6:K$170,4,0)</f>
        <v>13-10-00-008</v>
      </c>
    </row>
    <row r="380" spans="1:37" s="334" customFormat="1" ht="15" customHeight="1" x14ac:dyDescent="0.25">
      <c r="A380" s="68">
        <v>360</v>
      </c>
      <c r="B380" s="335">
        <v>39121700</v>
      </c>
      <c r="C380" s="336" t="s">
        <v>558</v>
      </c>
      <c r="D380" s="337" t="s">
        <v>156</v>
      </c>
      <c r="E380" s="338">
        <v>300</v>
      </c>
      <c r="F380" s="336" t="s">
        <v>164</v>
      </c>
      <c r="G380" s="73" t="s">
        <v>67</v>
      </c>
      <c r="H380" s="339">
        <v>3500000</v>
      </c>
      <c r="I380" s="339">
        <v>3500000</v>
      </c>
      <c r="J380" s="340" t="s">
        <v>68</v>
      </c>
      <c r="K380" s="336" t="s">
        <v>69</v>
      </c>
      <c r="L380" s="76">
        <f t="shared" si="31"/>
        <v>0</v>
      </c>
      <c r="M380" s="343" t="s">
        <v>871</v>
      </c>
      <c r="N380" s="342" t="s">
        <v>313</v>
      </c>
      <c r="O380" s="342" t="s">
        <v>72</v>
      </c>
      <c r="P380" s="343" t="s">
        <v>69</v>
      </c>
      <c r="Q380" s="325" t="s">
        <v>863</v>
      </c>
      <c r="R380" s="325" t="s">
        <v>1166</v>
      </c>
      <c r="S380" s="325" t="s">
        <v>1182</v>
      </c>
      <c r="T380" s="99" t="s">
        <v>864</v>
      </c>
      <c r="U380" s="394">
        <v>108201202</v>
      </c>
      <c r="V380" s="343" t="s">
        <v>865</v>
      </c>
      <c r="W380" s="389" t="s">
        <v>521</v>
      </c>
      <c r="X380" s="100" t="s">
        <v>866</v>
      </c>
      <c r="Y380" s="99">
        <v>8889450</v>
      </c>
      <c r="Z380" s="347" t="s">
        <v>77</v>
      </c>
      <c r="AA380" s="336" t="s">
        <v>81</v>
      </c>
      <c r="AB380" s="357">
        <v>45359</v>
      </c>
      <c r="AC380" s="357">
        <v>45366</v>
      </c>
      <c r="AD380" s="357">
        <v>45383</v>
      </c>
      <c r="AE380" s="357">
        <v>45386</v>
      </c>
      <c r="AF380" s="350">
        <f t="shared" si="29"/>
        <v>7</v>
      </c>
      <c r="AG380" s="350">
        <f t="shared" si="29"/>
        <v>17</v>
      </c>
      <c r="AH380" s="350">
        <f t="shared" si="30"/>
        <v>24</v>
      </c>
      <c r="AI380" s="350" t="s">
        <v>69</v>
      </c>
      <c r="AJ380" s="351" t="s">
        <v>69</v>
      </c>
      <c r="AK380" s="350" t="str">
        <f>VLOOKUP(Q380,[5]BD!H$6:K$170,4,0)</f>
        <v>13-10-00-008</v>
      </c>
    </row>
    <row r="381" spans="1:37" s="334" customFormat="1" ht="15" customHeight="1" x14ac:dyDescent="0.25">
      <c r="A381" s="68">
        <v>361</v>
      </c>
      <c r="B381" s="335">
        <v>70171704</v>
      </c>
      <c r="C381" s="336" t="s">
        <v>814</v>
      </c>
      <c r="D381" s="337" t="s">
        <v>156</v>
      </c>
      <c r="E381" s="338">
        <v>275</v>
      </c>
      <c r="F381" s="336" t="s">
        <v>164</v>
      </c>
      <c r="G381" s="73" t="s">
        <v>67</v>
      </c>
      <c r="H381" s="339">
        <v>6000000</v>
      </c>
      <c r="I381" s="339">
        <v>6000000</v>
      </c>
      <c r="J381" s="340" t="s">
        <v>68</v>
      </c>
      <c r="K381" s="336" t="s">
        <v>69</v>
      </c>
      <c r="L381" s="76">
        <f t="shared" si="31"/>
        <v>0</v>
      </c>
      <c r="M381" s="343" t="s">
        <v>872</v>
      </c>
      <c r="N381" s="342" t="s">
        <v>100</v>
      </c>
      <c r="O381" s="342" t="s">
        <v>72</v>
      </c>
      <c r="P381" s="343" t="s">
        <v>69</v>
      </c>
      <c r="Q381" s="325" t="s">
        <v>863</v>
      </c>
      <c r="R381" s="325" t="s">
        <v>1166</v>
      </c>
      <c r="S381" s="325" t="s">
        <v>1182</v>
      </c>
      <c r="T381" s="99" t="s">
        <v>864</v>
      </c>
      <c r="U381" s="394">
        <v>108201202</v>
      </c>
      <c r="V381" s="343" t="s">
        <v>865</v>
      </c>
      <c r="W381" s="389" t="s">
        <v>521</v>
      </c>
      <c r="X381" s="100" t="s">
        <v>866</v>
      </c>
      <c r="Y381" s="99">
        <v>8889450</v>
      </c>
      <c r="Z381" s="347" t="s">
        <v>77</v>
      </c>
      <c r="AA381" s="336" t="s">
        <v>83</v>
      </c>
      <c r="AB381" s="357">
        <v>45357</v>
      </c>
      <c r="AC381" s="357">
        <v>45371</v>
      </c>
      <c r="AD381" s="357">
        <v>45386</v>
      </c>
      <c r="AE381" s="357">
        <v>45391</v>
      </c>
      <c r="AF381" s="350">
        <f t="shared" si="29"/>
        <v>14</v>
      </c>
      <c r="AG381" s="350">
        <f t="shared" si="29"/>
        <v>15</v>
      </c>
      <c r="AH381" s="350">
        <f t="shared" si="30"/>
        <v>29</v>
      </c>
      <c r="AI381" s="350" t="s">
        <v>69</v>
      </c>
      <c r="AJ381" s="351" t="s">
        <v>69</v>
      </c>
      <c r="AK381" s="350" t="str">
        <f>VLOOKUP(Q381,[5]BD!H$6:K$170,4,0)</f>
        <v>13-10-00-008</v>
      </c>
    </row>
    <row r="382" spans="1:37" s="334" customFormat="1" ht="15" customHeight="1" x14ac:dyDescent="0.25">
      <c r="A382" s="68">
        <v>362</v>
      </c>
      <c r="B382" s="335">
        <v>80131500</v>
      </c>
      <c r="C382" s="345" t="s">
        <v>166</v>
      </c>
      <c r="D382" s="337" t="s">
        <v>65</v>
      </c>
      <c r="E382" s="350">
        <v>365</v>
      </c>
      <c r="F382" s="336" t="s">
        <v>66</v>
      </c>
      <c r="G382" s="73" t="s">
        <v>67</v>
      </c>
      <c r="H382" s="339">
        <v>160000000</v>
      </c>
      <c r="I382" s="339">
        <v>160000000</v>
      </c>
      <c r="J382" s="340" t="s">
        <v>68</v>
      </c>
      <c r="K382" s="336" t="s">
        <v>69</v>
      </c>
      <c r="L382" s="76">
        <f t="shared" si="31"/>
        <v>0</v>
      </c>
      <c r="M382" s="343" t="s">
        <v>873</v>
      </c>
      <c r="N382" s="336" t="s">
        <v>169</v>
      </c>
      <c r="O382" s="342" t="s">
        <v>72</v>
      </c>
      <c r="P382" s="343" t="s">
        <v>69</v>
      </c>
      <c r="Q382" s="325" t="s">
        <v>874</v>
      </c>
      <c r="R382" s="325" t="s">
        <v>1166</v>
      </c>
      <c r="S382" s="325" t="s">
        <v>1182</v>
      </c>
      <c r="T382" s="99" t="s">
        <v>875</v>
      </c>
      <c r="U382" s="73">
        <v>109201202</v>
      </c>
      <c r="V382" s="99" t="s">
        <v>876</v>
      </c>
      <c r="W382" s="392" t="s">
        <v>599</v>
      </c>
      <c r="X382" s="99" t="s">
        <v>877</v>
      </c>
      <c r="Y382" s="99" t="s">
        <v>878</v>
      </c>
      <c r="Z382" s="347" t="s">
        <v>77</v>
      </c>
      <c r="AA382" s="336" t="s">
        <v>78</v>
      </c>
      <c r="AB382" s="357">
        <v>45261</v>
      </c>
      <c r="AC382" s="357">
        <v>45293</v>
      </c>
      <c r="AD382" s="357">
        <v>45293</v>
      </c>
      <c r="AE382" s="357">
        <v>45293</v>
      </c>
      <c r="AF382" s="350">
        <f t="shared" si="29"/>
        <v>32</v>
      </c>
      <c r="AG382" s="350">
        <f t="shared" si="29"/>
        <v>0</v>
      </c>
      <c r="AH382" s="350">
        <f t="shared" si="30"/>
        <v>32</v>
      </c>
      <c r="AI382" s="350" t="s">
        <v>69</v>
      </c>
      <c r="AJ382" s="351" t="s">
        <v>69</v>
      </c>
      <c r="AK382" s="350" t="str">
        <f>VLOOKUP(Q382,[5]BD!H$6:K$170,4,0)</f>
        <v>13-10-00-009</v>
      </c>
    </row>
    <row r="383" spans="1:37" s="334" customFormat="1" ht="15" customHeight="1" x14ac:dyDescent="0.25">
      <c r="A383" s="68">
        <v>363</v>
      </c>
      <c r="B383" s="335">
        <v>15101500</v>
      </c>
      <c r="C383" s="336" t="s">
        <v>602</v>
      </c>
      <c r="D383" s="337" t="s">
        <v>65</v>
      </c>
      <c r="E383" s="350">
        <v>350</v>
      </c>
      <c r="F383" s="336" t="s">
        <v>164</v>
      </c>
      <c r="G383" s="73" t="s">
        <v>67</v>
      </c>
      <c r="H383" s="339">
        <v>10000000</v>
      </c>
      <c r="I383" s="339">
        <v>10000000</v>
      </c>
      <c r="J383" s="340" t="s">
        <v>68</v>
      </c>
      <c r="K383" s="336" t="s">
        <v>69</v>
      </c>
      <c r="L383" s="76">
        <f t="shared" si="31"/>
        <v>0</v>
      </c>
      <c r="M383" s="343" t="s">
        <v>879</v>
      </c>
      <c r="N383" s="342" t="s">
        <v>313</v>
      </c>
      <c r="O383" s="336" t="s">
        <v>72</v>
      </c>
      <c r="P383" s="343" t="s">
        <v>69</v>
      </c>
      <c r="Q383" s="325" t="s">
        <v>874</v>
      </c>
      <c r="R383" s="325" t="s">
        <v>1166</v>
      </c>
      <c r="S383" s="325" t="s">
        <v>1182</v>
      </c>
      <c r="T383" s="99" t="s">
        <v>875</v>
      </c>
      <c r="U383" s="73">
        <v>109201202</v>
      </c>
      <c r="V383" s="99" t="s">
        <v>876</v>
      </c>
      <c r="W383" s="392" t="s">
        <v>599</v>
      </c>
      <c r="X383" s="99" t="s">
        <v>877</v>
      </c>
      <c r="Y383" s="99" t="s">
        <v>878</v>
      </c>
      <c r="Z383" s="347" t="s">
        <v>77</v>
      </c>
      <c r="AA383" s="336" t="s">
        <v>81</v>
      </c>
      <c r="AB383" s="357">
        <v>45294</v>
      </c>
      <c r="AC383" s="357">
        <v>45300</v>
      </c>
      <c r="AD383" s="357">
        <v>45317</v>
      </c>
      <c r="AE383" s="357">
        <v>45320</v>
      </c>
      <c r="AF383" s="350">
        <f t="shared" si="29"/>
        <v>6</v>
      </c>
      <c r="AG383" s="350">
        <f t="shared" si="29"/>
        <v>17</v>
      </c>
      <c r="AH383" s="350">
        <f t="shared" si="30"/>
        <v>23</v>
      </c>
      <c r="AI383" s="350" t="s">
        <v>69</v>
      </c>
      <c r="AJ383" s="351" t="s">
        <v>69</v>
      </c>
      <c r="AK383" s="350" t="str">
        <f>VLOOKUP(Q383,[5]BD!H$6:K$170,4,0)</f>
        <v>13-10-00-009</v>
      </c>
    </row>
    <row r="384" spans="1:37" s="334" customFormat="1" ht="15" customHeight="1" x14ac:dyDescent="0.25">
      <c r="A384" s="68">
        <v>364</v>
      </c>
      <c r="B384" s="335">
        <v>78181500</v>
      </c>
      <c r="C384" s="336" t="s">
        <v>623</v>
      </c>
      <c r="D384" s="337" t="s">
        <v>65</v>
      </c>
      <c r="E384" s="350">
        <v>350</v>
      </c>
      <c r="F384" s="336" t="s">
        <v>164</v>
      </c>
      <c r="G384" s="73" t="s">
        <v>67</v>
      </c>
      <c r="H384" s="339">
        <v>25000000</v>
      </c>
      <c r="I384" s="339">
        <v>25000000</v>
      </c>
      <c r="J384" s="340" t="s">
        <v>68</v>
      </c>
      <c r="K384" s="336" t="s">
        <v>69</v>
      </c>
      <c r="L384" s="76">
        <f t="shared" si="31"/>
        <v>0</v>
      </c>
      <c r="M384" s="343" t="s">
        <v>880</v>
      </c>
      <c r="N384" s="342" t="s">
        <v>100</v>
      </c>
      <c r="O384" s="336" t="s">
        <v>72</v>
      </c>
      <c r="P384" s="343" t="s">
        <v>69</v>
      </c>
      <c r="Q384" s="325" t="s">
        <v>874</v>
      </c>
      <c r="R384" s="325" t="s">
        <v>1166</v>
      </c>
      <c r="S384" s="325" t="s">
        <v>1182</v>
      </c>
      <c r="T384" s="99" t="s">
        <v>875</v>
      </c>
      <c r="U384" s="73">
        <v>109201202</v>
      </c>
      <c r="V384" s="99" t="s">
        <v>876</v>
      </c>
      <c r="W384" s="392" t="s">
        <v>599</v>
      </c>
      <c r="X384" s="99" t="s">
        <v>877</v>
      </c>
      <c r="Y384" s="99" t="s">
        <v>878</v>
      </c>
      <c r="Z384" s="347" t="s">
        <v>77</v>
      </c>
      <c r="AA384" s="336" t="s">
        <v>83</v>
      </c>
      <c r="AB384" s="357">
        <v>45301</v>
      </c>
      <c r="AC384" s="357">
        <v>45306</v>
      </c>
      <c r="AD384" s="357">
        <v>45330</v>
      </c>
      <c r="AE384" s="357">
        <v>45331</v>
      </c>
      <c r="AF384" s="350">
        <f t="shared" si="29"/>
        <v>5</v>
      </c>
      <c r="AG384" s="350">
        <f t="shared" si="29"/>
        <v>24</v>
      </c>
      <c r="AH384" s="350">
        <f t="shared" si="30"/>
        <v>29</v>
      </c>
      <c r="AI384" s="350" t="s">
        <v>69</v>
      </c>
      <c r="AJ384" s="351" t="s">
        <v>69</v>
      </c>
      <c r="AK384" s="350" t="str">
        <f>VLOOKUP(Q384,[5]BD!H$6:K$170,4,0)</f>
        <v>13-10-00-009</v>
      </c>
    </row>
    <row r="385" spans="1:37" s="334" customFormat="1" ht="15" customHeight="1" x14ac:dyDescent="0.25">
      <c r="A385" s="68">
        <v>365</v>
      </c>
      <c r="B385" s="335" t="s">
        <v>881</v>
      </c>
      <c r="C385" s="336" t="s">
        <v>882</v>
      </c>
      <c r="D385" s="337" t="s">
        <v>65</v>
      </c>
      <c r="E385" s="350">
        <v>350</v>
      </c>
      <c r="F385" s="336" t="s">
        <v>164</v>
      </c>
      <c r="G385" s="73" t="s">
        <v>67</v>
      </c>
      <c r="H385" s="339">
        <v>9000000</v>
      </c>
      <c r="I385" s="339">
        <v>9000000</v>
      </c>
      <c r="J385" s="340" t="s">
        <v>68</v>
      </c>
      <c r="K385" s="336" t="s">
        <v>69</v>
      </c>
      <c r="L385" s="76">
        <f t="shared" si="31"/>
        <v>0</v>
      </c>
      <c r="M385" s="343" t="s">
        <v>883</v>
      </c>
      <c r="N385" s="342" t="s">
        <v>100</v>
      </c>
      <c r="O385" s="336" t="s">
        <v>72</v>
      </c>
      <c r="P385" s="343" t="s">
        <v>69</v>
      </c>
      <c r="Q385" s="325" t="s">
        <v>874</v>
      </c>
      <c r="R385" s="325" t="s">
        <v>1166</v>
      </c>
      <c r="S385" s="325" t="s">
        <v>1182</v>
      </c>
      <c r="T385" s="99" t="s">
        <v>875</v>
      </c>
      <c r="U385" s="73">
        <v>109201202</v>
      </c>
      <c r="V385" s="99" t="s">
        <v>876</v>
      </c>
      <c r="W385" s="392" t="s">
        <v>599</v>
      </c>
      <c r="X385" s="99" t="s">
        <v>877</v>
      </c>
      <c r="Y385" s="99" t="s">
        <v>878</v>
      </c>
      <c r="Z385" s="347" t="s">
        <v>77</v>
      </c>
      <c r="AA385" s="336" t="s">
        <v>197</v>
      </c>
      <c r="AB385" s="357">
        <v>45306</v>
      </c>
      <c r="AC385" s="357">
        <v>45313</v>
      </c>
      <c r="AD385" s="357">
        <v>45335</v>
      </c>
      <c r="AE385" s="357">
        <v>45338</v>
      </c>
      <c r="AF385" s="350">
        <f t="shared" ref="AF385:AG448" si="32">+AC385-AB385</f>
        <v>7</v>
      </c>
      <c r="AG385" s="350">
        <f t="shared" si="32"/>
        <v>22</v>
      </c>
      <c r="AH385" s="350">
        <f t="shared" si="30"/>
        <v>29</v>
      </c>
      <c r="AI385" s="350" t="s">
        <v>69</v>
      </c>
      <c r="AJ385" s="351" t="s">
        <v>69</v>
      </c>
      <c r="AK385" s="350" t="str">
        <f>VLOOKUP(Q385,[5]BD!H$6:K$170,4,0)</f>
        <v>13-10-00-009</v>
      </c>
    </row>
    <row r="386" spans="1:37" s="334" customFormat="1" ht="15" customHeight="1" x14ac:dyDescent="0.25">
      <c r="A386" s="68">
        <v>366</v>
      </c>
      <c r="B386" s="335">
        <v>39121700</v>
      </c>
      <c r="C386" s="336" t="s">
        <v>558</v>
      </c>
      <c r="D386" s="337" t="s">
        <v>151</v>
      </c>
      <c r="E386" s="350">
        <v>320</v>
      </c>
      <c r="F386" s="336" t="s">
        <v>164</v>
      </c>
      <c r="G386" s="73" t="s">
        <v>67</v>
      </c>
      <c r="H386" s="339">
        <v>9000000</v>
      </c>
      <c r="I386" s="339">
        <v>9000000</v>
      </c>
      <c r="J386" s="340" t="s">
        <v>68</v>
      </c>
      <c r="K386" s="336" t="s">
        <v>69</v>
      </c>
      <c r="L386" s="76">
        <f t="shared" si="31"/>
        <v>0</v>
      </c>
      <c r="M386" s="343" t="s">
        <v>884</v>
      </c>
      <c r="N386" s="342" t="s">
        <v>313</v>
      </c>
      <c r="O386" s="336" t="s">
        <v>72</v>
      </c>
      <c r="P386" s="343" t="s">
        <v>69</v>
      </c>
      <c r="Q386" s="325" t="s">
        <v>874</v>
      </c>
      <c r="R386" s="325" t="s">
        <v>1166</v>
      </c>
      <c r="S386" s="325" t="s">
        <v>1182</v>
      </c>
      <c r="T386" s="99" t="s">
        <v>875</v>
      </c>
      <c r="U386" s="73">
        <v>109201202</v>
      </c>
      <c r="V386" s="99" t="s">
        <v>876</v>
      </c>
      <c r="W386" s="392" t="s">
        <v>599</v>
      </c>
      <c r="X386" s="99" t="s">
        <v>877</v>
      </c>
      <c r="Y386" s="99" t="s">
        <v>878</v>
      </c>
      <c r="Z386" s="347" t="s">
        <v>77</v>
      </c>
      <c r="AA386" s="336" t="s">
        <v>81</v>
      </c>
      <c r="AB386" s="357">
        <v>45327</v>
      </c>
      <c r="AC386" s="357">
        <v>45334</v>
      </c>
      <c r="AD386" s="357">
        <v>45356</v>
      </c>
      <c r="AE386" s="357">
        <v>45359</v>
      </c>
      <c r="AF386" s="350">
        <f t="shared" si="32"/>
        <v>7</v>
      </c>
      <c r="AG386" s="350">
        <f t="shared" si="32"/>
        <v>22</v>
      </c>
      <c r="AH386" s="350">
        <f t="shared" si="30"/>
        <v>29</v>
      </c>
      <c r="AI386" s="350" t="s">
        <v>69</v>
      </c>
      <c r="AJ386" s="351" t="s">
        <v>69</v>
      </c>
      <c r="AK386" s="350" t="str">
        <f>VLOOKUP(Q386,[5]BD!H$6:K$170,4,0)</f>
        <v>13-10-00-009</v>
      </c>
    </row>
    <row r="387" spans="1:37" s="334" customFormat="1" ht="15" customHeight="1" x14ac:dyDescent="0.25">
      <c r="A387" s="68">
        <v>367</v>
      </c>
      <c r="B387" s="335">
        <v>72153600</v>
      </c>
      <c r="C387" s="336" t="s">
        <v>885</v>
      </c>
      <c r="D387" s="337" t="s">
        <v>156</v>
      </c>
      <c r="E387" s="350">
        <v>290</v>
      </c>
      <c r="F387" s="336" t="s">
        <v>164</v>
      </c>
      <c r="G387" s="73" t="s">
        <v>67</v>
      </c>
      <c r="H387" s="339">
        <v>4500000</v>
      </c>
      <c r="I387" s="339">
        <v>4500000</v>
      </c>
      <c r="J387" s="340" t="s">
        <v>68</v>
      </c>
      <c r="K387" s="336" t="s">
        <v>69</v>
      </c>
      <c r="L387" s="76">
        <f t="shared" si="31"/>
        <v>0</v>
      </c>
      <c r="M387" s="343" t="s">
        <v>886</v>
      </c>
      <c r="N387" s="342" t="s">
        <v>100</v>
      </c>
      <c r="O387" s="336" t="s">
        <v>72</v>
      </c>
      <c r="P387" s="343" t="s">
        <v>69</v>
      </c>
      <c r="Q387" s="325" t="s">
        <v>874</v>
      </c>
      <c r="R387" s="325" t="s">
        <v>1166</v>
      </c>
      <c r="S387" s="325" t="s">
        <v>1182</v>
      </c>
      <c r="T387" s="99" t="s">
        <v>875</v>
      </c>
      <c r="U387" s="73">
        <v>109201202</v>
      </c>
      <c r="V387" s="99" t="s">
        <v>876</v>
      </c>
      <c r="W387" s="392" t="s">
        <v>599</v>
      </c>
      <c r="X387" s="99" t="s">
        <v>877</v>
      </c>
      <c r="Y387" s="99" t="s">
        <v>878</v>
      </c>
      <c r="Z387" s="347" t="s">
        <v>77</v>
      </c>
      <c r="AA387" s="336" t="s">
        <v>83</v>
      </c>
      <c r="AB387" s="357">
        <v>45365</v>
      </c>
      <c r="AC387" s="357">
        <v>45372</v>
      </c>
      <c r="AD387" s="357">
        <v>45399</v>
      </c>
      <c r="AE387" s="357">
        <v>45401</v>
      </c>
      <c r="AF387" s="350">
        <f t="shared" si="32"/>
        <v>7</v>
      </c>
      <c r="AG387" s="350">
        <f t="shared" si="32"/>
        <v>27</v>
      </c>
      <c r="AH387" s="350">
        <f t="shared" si="30"/>
        <v>34</v>
      </c>
      <c r="AI387" s="350" t="s">
        <v>69</v>
      </c>
      <c r="AJ387" s="351" t="s">
        <v>69</v>
      </c>
      <c r="AK387" s="350" t="str">
        <f>VLOOKUP(Q387,[5]BD!H$6:K$170,4,0)</f>
        <v>13-10-00-009</v>
      </c>
    </row>
    <row r="388" spans="1:37" s="334" customFormat="1" ht="15" customHeight="1" x14ac:dyDescent="0.25">
      <c r="A388" s="68">
        <v>368</v>
      </c>
      <c r="B388" s="335">
        <v>72102100</v>
      </c>
      <c r="C388" s="336" t="s">
        <v>606</v>
      </c>
      <c r="D388" s="337" t="s">
        <v>156</v>
      </c>
      <c r="E388" s="350">
        <v>290</v>
      </c>
      <c r="F388" s="336" t="s">
        <v>164</v>
      </c>
      <c r="G388" s="73" t="s">
        <v>67</v>
      </c>
      <c r="H388" s="339">
        <v>6000000</v>
      </c>
      <c r="I388" s="339">
        <v>6000000</v>
      </c>
      <c r="J388" s="340" t="s">
        <v>68</v>
      </c>
      <c r="K388" s="336" t="s">
        <v>69</v>
      </c>
      <c r="L388" s="76">
        <f t="shared" si="31"/>
        <v>0</v>
      </c>
      <c r="M388" s="343" t="s">
        <v>887</v>
      </c>
      <c r="N388" s="342" t="s">
        <v>100</v>
      </c>
      <c r="O388" s="336" t="s">
        <v>72</v>
      </c>
      <c r="P388" s="343" t="s">
        <v>69</v>
      </c>
      <c r="Q388" s="325" t="s">
        <v>874</v>
      </c>
      <c r="R388" s="325" t="s">
        <v>1166</v>
      </c>
      <c r="S388" s="325" t="s">
        <v>1182</v>
      </c>
      <c r="T388" s="99" t="s">
        <v>875</v>
      </c>
      <c r="U388" s="73">
        <v>109201202</v>
      </c>
      <c r="V388" s="99" t="s">
        <v>876</v>
      </c>
      <c r="W388" s="392" t="s">
        <v>599</v>
      </c>
      <c r="X388" s="99" t="s">
        <v>877</v>
      </c>
      <c r="Y388" s="99" t="s">
        <v>878</v>
      </c>
      <c r="Z388" s="347" t="s">
        <v>77</v>
      </c>
      <c r="AA388" s="336" t="s">
        <v>78</v>
      </c>
      <c r="AB388" s="357">
        <v>45348</v>
      </c>
      <c r="AC388" s="357">
        <v>45352</v>
      </c>
      <c r="AD388" s="357">
        <v>45373</v>
      </c>
      <c r="AE388" s="357">
        <v>45378</v>
      </c>
      <c r="AF388" s="350">
        <f t="shared" si="32"/>
        <v>4</v>
      </c>
      <c r="AG388" s="350">
        <f t="shared" si="32"/>
        <v>21</v>
      </c>
      <c r="AH388" s="350">
        <f t="shared" si="30"/>
        <v>25</v>
      </c>
      <c r="AI388" s="350" t="s">
        <v>69</v>
      </c>
      <c r="AJ388" s="351" t="s">
        <v>69</v>
      </c>
      <c r="AK388" s="350" t="str">
        <f>VLOOKUP(Q388,[5]BD!H$6:K$170,4,0)</f>
        <v>13-10-00-009</v>
      </c>
    </row>
    <row r="389" spans="1:37" s="334" customFormat="1" ht="15" customHeight="1" x14ac:dyDescent="0.25">
      <c r="A389" s="68">
        <v>369</v>
      </c>
      <c r="B389" s="335">
        <v>80131500</v>
      </c>
      <c r="C389" s="345" t="s">
        <v>166</v>
      </c>
      <c r="D389" s="337" t="s">
        <v>65</v>
      </c>
      <c r="E389" s="350">
        <v>365</v>
      </c>
      <c r="F389" s="336" t="s">
        <v>66</v>
      </c>
      <c r="G389" s="73" t="s">
        <v>67</v>
      </c>
      <c r="H389" s="339">
        <v>61248000</v>
      </c>
      <c r="I389" s="339">
        <v>61248000</v>
      </c>
      <c r="J389" s="340" t="s">
        <v>68</v>
      </c>
      <c r="K389" s="336" t="s">
        <v>69</v>
      </c>
      <c r="L389" s="76">
        <f t="shared" si="31"/>
        <v>0</v>
      </c>
      <c r="M389" s="343" t="s">
        <v>888</v>
      </c>
      <c r="N389" s="336" t="s">
        <v>169</v>
      </c>
      <c r="O389" s="336" t="s">
        <v>72</v>
      </c>
      <c r="P389" s="343" t="s">
        <v>69</v>
      </c>
      <c r="Q389" s="325" t="s">
        <v>889</v>
      </c>
      <c r="R389" s="325" t="s">
        <v>1166</v>
      </c>
      <c r="S389" s="325" t="s">
        <v>1182</v>
      </c>
      <c r="T389" s="99" t="s">
        <v>890</v>
      </c>
      <c r="U389" s="73">
        <v>137201202</v>
      </c>
      <c r="V389" s="99" t="s">
        <v>891</v>
      </c>
      <c r="W389" s="392" t="s">
        <v>599</v>
      </c>
      <c r="X389" s="99" t="s">
        <v>892</v>
      </c>
      <c r="Y389" s="99">
        <v>3182152307</v>
      </c>
      <c r="Z389" s="347" t="s">
        <v>77</v>
      </c>
      <c r="AA389" s="336" t="s">
        <v>78</v>
      </c>
      <c r="AB389" s="357">
        <v>45293</v>
      </c>
      <c r="AC389" s="357">
        <v>45293</v>
      </c>
      <c r="AD389" s="357">
        <v>45293</v>
      </c>
      <c r="AE389" s="357">
        <v>45293</v>
      </c>
      <c r="AF389" s="350">
        <f t="shared" si="32"/>
        <v>0</v>
      </c>
      <c r="AG389" s="350">
        <f t="shared" si="32"/>
        <v>0</v>
      </c>
      <c r="AH389" s="350">
        <f t="shared" si="30"/>
        <v>0</v>
      </c>
      <c r="AI389" s="350" t="s">
        <v>69</v>
      </c>
      <c r="AJ389" s="351" t="s">
        <v>69</v>
      </c>
      <c r="AK389" s="350" t="str">
        <f>VLOOKUP(Q389,[5]BD!H$6:K$170,4,0)</f>
        <v>13-10-00-037</v>
      </c>
    </row>
    <row r="390" spans="1:37" s="334" customFormat="1" ht="15" customHeight="1" x14ac:dyDescent="0.25">
      <c r="A390" s="68">
        <v>370</v>
      </c>
      <c r="B390" s="335">
        <v>80131500</v>
      </c>
      <c r="C390" s="345" t="s">
        <v>166</v>
      </c>
      <c r="D390" s="337" t="s">
        <v>65</v>
      </c>
      <c r="E390" s="350">
        <v>365</v>
      </c>
      <c r="F390" s="336" t="s">
        <v>66</v>
      </c>
      <c r="G390" s="73" t="s">
        <v>67</v>
      </c>
      <c r="H390" s="339">
        <v>324000000</v>
      </c>
      <c r="I390" s="339">
        <v>324000000</v>
      </c>
      <c r="J390" s="340" t="s">
        <v>68</v>
      </c>
      <c r="K390" s="336" t="s">
        <v>69</v>
      </c>
      <c r="L390" s="76">
        <f t="shared" si="31"/>
        <v>0</v>
      </c>
      <c r="M390" s="343" t="s">
        <v>893</v>
      </c>
      <c r="N390" s="336" t="s">
        <v>169</v>
      </c>
      <c r="O390" s="336" t="s">
        <v>72</v>
      </c>
      <c r="P390" s="343" t="s">
        <v>69</v>
      </c>
      <c r="Q390" s="325" t="s">
        <v>889</v>
      </c>
      <c r="R390" s="325" t="s">
        <v>1166</v>
      </c>
      <c r="S390" s="325" t="s">
        <v>1182</v>
      </c>
      <c r="T390" s="99" t="s">
        <v>890</v>
      </c>
      <c r="U390" s="73">
        <v>137201202</v>
      </c>
      <c r="V390" s="99" t="s">
        <v>891</v>
      </c>
      <c r="W390" s="392" t="s">
        <v>599</v>
      </c>
      <c r="X390" s="99" t="s">
        <v>892</v>
      </c>
      <c r="Y390" s="99">
        <v>3182152307</v>
      </c>
      <c r="Z390" s="347" t="s">
        <v>77</v>
      </c>
      <c r="AA390" s="336" t="s">
        <v>283</v>
      </c>
      <c r="AB390" s="357">
        <v>45314</v>
      </c>
      <c r="AC390" s="357">
        <v>45320</v>
      </c>
      <c r="AD390" s="357">
        <v>45323</v>
      </c>
      <c r="AE390" s="357">
        <v>45323</v>
      </c>
      <c r="AF390" s="350">
        <f t="shared" si="32"/>
        <v>6</v>
      </c>
      <c r="AG390" s="350">
        <f t="shared" si="32"/>
        <v>3</v>
      </c>
      <c r="AH390" s="350">
        <f t="shared" si="30"/>
        <v>9</v>
      </c>
      <c r="AI390" s="350" t="s">
        <v>69</v>
      </c>
      <c r="AJ390" s="351" t="s">
        <v>69</v>
      </c>
      <c r="AK390" s="350" t="str">
        <f>VLOOKUP(Q390,[5]BD!H$6:K$170,4,0)</f>
        <v>13-10-00-037</v>
      </c>
    </row>
    <row r="391" spans="1:37" s="334" customFormat="1" ht="15" customHeight="1" x14ac:dyDescent="0.25">
      <c r="A391" s="68">
        <v>371</v>
      </c>
      <c r="B391" s="335">
        <v>15101500</v>
      </c>
      <c r="C391" s="336" t="s">
        <v>602</v>
      </c>
      <c r="D391" s="337" t="s">
        <v>156</v>
      </c>
      <c r="E391" s="350">
        <v>300</v>
      </c>
      <c r="F391" s="336" t="s">
        <v>164</v>
      </c>
      <c r="G391" s="73" t="s">
        <v>67</v>
      </c>
      <c r="H391" s="339">
        <v>10000000</v>
      </c>
      <c r="I391" s="339">
        <v>10000000</v>
      </c>
      <c r="J391" s="340" t="s">
        <v>68</v>
      </c>
      <c r="K391" s="336" t="s">
        <v>69</v>
      </c>
      <c r="L391" s="76">
        <f t="shared" si="31"/>
        <v>0</v>
      </c>
      <c r="M391" s="343" t="s">
        <v>894</v>
      </c>
      <c r="N391" s="342" t="s">
        <v>313</v>
      </c>
      <c r="O391" s="336" t="s">
        <v>72</v>
      </c>
      <c r="P391" s="343" t="s">
        <v>69</v>
      </c>
      <c r="Q391" s="325" t="s">
        <v>889</v>
      </c>
      <c r="R391" s="325" t="s">
        <v>1166</v>
      </c>
      <c r="S391" s="325" t="s">
        <v>1182</v>
      </c>
      <c r="T391" s="99" t="s">
        <v>890</v>
      </c>
      <c r="U391" s="73">
        <v>137201202</v>
      </c>
      <c r="V391" s="99" t="s">
        <v>891</v>
      </c>
      <c r="W391" s="392" t="s">
        <v>599</v>
      </c>
      <c r="X391" s="99" t="s">
        <v>892</v>
      </c>
      <c r="Y391" s="99">
        <v>3182152307</v>
      </c>
      <c r="Z391" s="347" t="s">
        <v>77</v>
      </c>
      <c r="AA391" s="336" t="s">
        <v>78</v>
      </c>
      <c r="AB391" s="357">
        <v>45348</v>
      </c>
      <c r="AC391" s="357">
        <v>45355</v>
      </c>
      <c r="AD391" s="357">
        <v>45364</v>
      </c>
      <c r="AE391" s="357">
        <v>45367</v>
      </c>
      <c r="AF391" s="350">
        <f t="shared" si="32"/>
        <v>7</v>
      </c>
      <c r="AG391" s="350">
        <f t="shared" si="32"/>
        <v>9</v>
      </c>
      <c r="AH391" s="350">
        <f t="shared" si="30"/>
        <v>16</v>
      </c>
      <c r="AI391" s="350" t="s">
        <v>69</v>
      </c>
      <c r="AJ391" s="351" t="s">
        <v>69</v>
      </c>
      <c r="AK391" s="350" t="str">
        <f>VLOOKUP(Q391,[5]BD!H$6:K$170,4,0)</f>
        <v>13-10-00-037</v>
      </c>
    </row>
    <row r="392" spans="1:37" s="334" customFormat="1" ht="15" customHeight="1" x14ac:dyDescent="0.25">
      <c r="A392" s="68">
        <v>372</v>
      </c>
      <c r="B392" s="335">
        <v>78181500</v>
      </c>
      <c r="C392" s="336" t="s">
        <v>623</v>
      </c>
      <c r="D392" s="337" t="s">
        <v>156</v>
      </c>
      <c r="E392" s="350">
        <v>270</v>
      </c>
      <c r="F392" s="336" t="s">
        <v>164</v>
      </c>
      <c r="G392" s="73" t="s">
        <v>67</v>
      </c>
      <c r="H392" s="339">
        <v>25120000</v>
      </c>
      <c r="I392" s="339">
        <v>25120000</v>
      </c>
      <c r="J392" s="340" t="s">
        <v>68</v>
      </c>
      <c r="K392" s="336" t="s">
        <v>69</v>
      </c>
      <c r="L392" s="76">
        <f t="shared" si="31"/>
        <v>0</v>
      </c>
      <c r="M392" s="343" t="s">
        <v>895</v>
      </c>
      <c r="N392" s="342" t="s">
        <v>100</v>
      </c>
      <c r="O392" s="336" t="s">
        <v>72</v>
      </c>
      <c r="P392" s="343" t="s">
        <v>69</v>
      </c>
      <c r="Q392" s="325" t="s">
        <v>889</v>
      </c>
      <c r="R392" s="325" t="s">
        <v>1166</v>
      </c>
      <c r="S392" s="325" t="s">
        <v>1182</v>
      </c>
      <c r="T392" s="99" t="s">
        <v>890</v>
      </c>
      <c r="U392" s="73">
        <v>137201202</v>
      </c>
      <c r="V392" s="99" t="s">
        <v>891</v>
      </c>
      <c r="W392" s="392" t="s">
        <v>599</v>
      </c>
      <c r="X392" s="99" t="s">
        <v>892</v>
      </c>
      <c r="Y392" s="99">
        <v>3182152307</v>
      </c>
      <c r="Z392" s="347" t="s">
        <v>77</v>
      </c>
      <c r="AA392" s="336" t="s">
        <v>81</v>
      </c>
      <c r="AB392" s="357">
        <v>45362</v>
      </c>
      <c r="AC392" s="357">
        <v>45364</v>
      </c>
      <c r="AD392" s="357">
        <v>45373</v>
      </c>
      <c r="AE392" s="357">
        <v>45377</v>
      </c>
      <c r="AF392" s="350">
        <f t="shared" si="32"/>
        <v>2</v>
      </c>
      <c r="AG392" s="350">
        <f t="shared" si="32"/>
        <v>9</v>
      </c>
      <c r="AH392" s="350">
        <f t="shared" si="30"/>
        <v>11</v>
      </c>
      <c r="AI392" s="350" t="s">
        <v>69</v>
      </c>
      <c r="AJ392" s="351" t="s">
        <v>69</v>
      </c>
      <c r="AK392" s="350" t="str">
        <f>VLOOKUP(Q392,[5]BD!H$6:K$170,4,0)</f>
        <v>13-10-00-037</v>
      </c>
    </row>
    <row r="393" spans="1:37" s="334" customFormat="1" ht="15" customHeight="1" x14ac:dyDescent="0.25">
      <c r="A393" s="68">
        <v>373</v>
      </c>
      <c r="B393" s="335">
        <v>72102100</v>
      </c>
      <c r="C393" s="336" t="s">
        <v>606</v>
      </c>
      <c r="D393" s="337" t="s">
        <v>167</v>
      </c>
      <c r="E393" s="350">
        <v>270</v>
      </c>
      <c r="F393" s="336" t="s">
        <v>164</v>
      </c>
      <c r="G393" s="73" t="s">
        <v>67</v>
      </c>
      <c r="H393" s="339">
        <v>3500000</v>
      </c>
      <c r="I393" s="339">
        <v>3500000</v>
      </c>
      <c r="J393" s="340" t="s">
        <v>68</v>
      </c>
      <c r="K393" s="336" t="s">
        <v>69</v>
      </c>
      <c r="L393" s="76">
        <f t="shared" si="31"/>
        <v>0</v>
      </c>
      <c r="M393" s="343" t="s">
        <v>896</v>
      </c>
      <c r="N393" s="342" t="s">
        <v>100</v>
      </c>
      <c r="O393" s="336" t="s">
        <v>72</v>
      </c>
      <c r="P393" s="343" t="s">
        <v>69</v>
      </c>
      <c r="Q393" s="325" t="s">
        <v>889</v>
      </c>
      <c r="R393" s="325" t="s">
        <v>1166</v>
      </c>
      <c r="S393" s="325" t="s">
        <v>1182</v>
      </c>
      <c r="T393" s="99" t="s">
        <v>890</v>
      </c>
      <c r="U393" s="73">
        <v>137201202</v>
      </c>
      <c r="V393" s="99" t="s">
        <v>891</v>
      </c>
      <c r="W393" s="392" t="s">
        <v>599</v>
      </c>
      <c r="X393" s="99" t="s">
        <v>892</v>
      </c>
      <c r="Y393" s="99">
        <v>3182152307</v>
      </c>
      <c r="Z393" s="347" t="s">
        <v>77</v>
      </c>
      <c r="AA393" s="336" t="s">
        <v>78</v>
      </c>
      <c r="AB393" s="357">
        <v>45383</v>
      </c>
      <c r="AC393" s="357">
        <v>45387</v>
      </c>
      <c r="AD393" s="357">
        <v>45397</v>
      </c>
      <c r="AE393" s="357">
        <v>45400</v>
      </c>
      <c r="AF393" s="350">
        <f t="shared" si="32"/>
        <v>4</v>
      </c>
      <c r="AG393" s="350">
        <f t="shared" si="32"/>
        <v>10</v>
      </c>
      <c r="AH393" s="350">
        <f t="shared" si="30"/>
        <v>14</v>
      </c>
      <c r="AI393" s="350" t="s">
        <v>69</v>
      </c>
      <c r="AJ393" s="351" t="s">
        <v>69</v>
      </c>
      <c r="AK393" s="350" t="str">
        <f>VLOOKUP(Q393,[5]BD!H$6:K$170,4,0)</f>
        <v>13-10-00-037</v>
      </c>
    </row>
    <row r="394" spans="1:37" s="334" customFormat="1" ht="15" customHeight="1" x14ac:dyDescent="0.25">
      <c r="A394" s="68">
        <v>374</v>
      </c>
      <c r="B394" s="335">
        <v>39121700</v>
      </c>
      <c r="C394" s="336" t="s">
        <v>558</v>
      </c>
      <c r="D394" s="337" t="s">
        <v>241</v>
      </c>
      <c r="E394" s="350">
        <v>240</v>
      </c>
      <c r="F394" s="336" t="s">
        <v>164</v>
      </c>
      <c r="G394" s="73" t="s">
        <v>67</v>
      </c>
      <c r="H394" s="339">
        <v>5000000</v>
      </c>
      <c r="I394" s="339">
        <v>5000000</v>
      </c>
      <c r="J394" s="340" t="s">
        <v>68</v>
      </c>
      <c r="K394" s="336" t="s">
        <v>69</v>
      </c>
      <c r="L394" s="76">
        <f t="shared" si="31"/>
        <v>0</v>
      </c>
      <c r="M394" s="343" t="s">
        <v>897</v>
      </c>
      <c r="N394" s="342" t="s">
        <v>313</v>
      </c>
      <c r="O394" s="336" t="s">
        <v>72</v>
      </c>
      <c r="P394" s="343" t="s">
        <v>69</v>
      </c>
      <c r="Q394" s="325" t="s">
        <v>889</v>
      </c>
      <c r="R394" s="325" t="s">
        <v>1166</v>
      </c>
      <c r="S394" s="325" t="s">
        <v>1182</v>
      </c>
      <c r="T394" s="99" t="s">
        <v>890</v>
      </c>
      <c r="U394" s="73">
        <v>137201202</v>
      </c>
      <c r="V394" s="99" t="s">
        <v>891</v>
      </c>
      <c r="W394" s="392" t="s">
        <v>599</v>
      </c>
      <c r="X394" s="99" t="s">
        <v>892</v>
      </c>
      <c r="Y394" s="99">
        <v>3182152307</v>
      </c>
      <c r="Z394" s="347" t="s">
        <v>77</v>
      </c>
      <c r="AA394" s="336" t="s">
        <v>83</v>
      </c>
      <c r="AB394" s="357">
        <v>45418</v>
      </c>
      <c r="AC394" s="357">
        <v>45427</v>
      </c>
      <c r="AD394" s="357">
        <v>45439</v>
      </c>
      <c r="AE394" s="357">
        <v>45442</v>
      </c>
      <c r="AF394" s="350">
        <f t="shared" si="32"/>
        <v>9</v>
      </c>
      <c r="AG394" s="350">
        <f t="shared" si="32"/>
        <v>12</v>
      </c>
      <c r="AH394" s="350">
        <f t="shared" si="30"/>
        <v>21</v>
      </c>
      <c r="AI394" s="350" t="s">
        <v>69</v>
      </c>
      <c r="AJ394" s="351" t="s">
        <v>69</v>
      </c>
      <c r="AK394" s="350" t="str">
        <f>VLOOKUP(Q394,[5]BD!H$6:K$170,4,0)</f>
        <v>13-10-00-037</v>
      </c>
    </row>
    <row r="395" spans="1:37" s="334" customFormat="1" ht="15" customHeight="1" x14ac:dyDescent="0.25">
      <c r="A395" s="68">
        <v>375</v>
      </c>
      <c r="B395" s="335">
        <v>72154055</v>
      </c>
      <c r="C395" s="336" t="s">
        <v>695</v>
      </c>
      <c r="D395" s="337" t="s">
        <v>151</v>
      </c>
      <c r="E395" s="338">
        <v>270</v>
      </c>
      <c r="F395" s="336" t="s">
        <v>164</v>
      </c>
      <c r="G395" s="73" t="s">
        <v>67</v>
      </c>
      <c r="H395" s="339">
        <v>4500000</v>
      </c>
      <c r="I395" s="339">
        <v>4500000</v>
      </c>
      <c r="J395" s="340" t="s">
        <v>68</v>
      </c>
      <c r="K395" s="336" t="s">
        <v>69</v>
      </c>
      <c r="L395" s="76">
        <f t="shared" si="31"/>
        <v>0</v>
      </c>
      <c r="M395" s="343" t="s">
        <v>898</v>
      </c>
      <c r="N395" s="342" t="s">
        <v>100</v>
      </c>
      <c r="O395" s="342" t="s">
        <v>72</v>
      </c>
      <c r="P395" s="343" t="s">
        <v>69</v>
      </c>
      <c r="Q395" s="325" t="s">
        <v>899</v>
      </c>
      <c r="R395" s="325" t="s">
        <v>1166</v>
      </c>
      <c r="S395" s="325" t="s">
        <v>1182</v>
      </c>
      <c r="T395" s="99" t="s">
        <v>900</v>
      </c>
      <c r="U395" s="73">
        <v>138000201</v>
      </c>
      <c r="V395" s="99" t="s">
        <v>901</v>
      </c>
      <c r="W395" s="392" t="s">
        <v>521</v>
      </c>
      <c r="X395" s="99" t="s">
        <v>902</v>
      </c>
      <c r="Y395" s="99">
        <v>3142547005</v>
      </c>
      <c r="Z395" s="347" t="s">
        <v>77</v>
      </c>
      <c r="AA395" s="336" t="s">
        <v>83</v>
      </c>
      <c r="AB395" s="357">
        <v>45334</v>
      </c>
      <c r="AC395" s="357">
        <v>45341</v>
      </c>
      <c r="AD395" s="357">
        <v>45356</v>
      </c>
      <c r="AE395" s="357">
        <v>45357</v>
      </c>
      <c r="AF395" s="350">
        <f t="shared" si="32"/>
        <v>7</v>
      </c>
      <c r="AG395" s="350">
        <f t="shared" si="32"/>
        <v>15</v>
      </c>
      <c r="AH395" s="350">
        <f t="shared" si="30"/>
        <v>22</v>
      </c>
      <c r="AI395" s="350" t="s">
        <v>69</v>
      </c>
      <c r="AJ395" s="351" t="s">
        <v>69</v>
      </c>
      <c r="AK395" s="350" t="str">
        <f>VLOOKUP(Q395,[5]BD!H$6:K$170,4,0)</f>
        <v>13-10-00-038</v>
      </c>
    </row>
    <row r="396" spans="1:37" s="334" customFormat="1" ht="15" customHeight="1" x14ac:dyDescent="0.25">
      <c r="A396" s="68">
        <v>376</v>
      </c>
      <c r="B396" s="335">
        <v>70171704</v>
      </c>
      <c r="C396" s="336" t="s">
        <v>814</v>
      </c>
      <c r="D396" s="337" t="s">
        <v>156</v>
      </c>
      <c r="E396" s="338">
        <v>240</v>
      </c>
      <c r="F396" s="336" t="s">
        <v>164</v>
      </c>
      <c r="G396" s="73" t="s">
        <v>67</v>
      </c>
      <c r="H396" s="339">
        <v>4000000</v>
      </c>
      <c r="I396" s="339">
        <v>4000000</v>
      </c>
      <c r="J396" s="340" t="s">
        <v>68</v>
      </c>
      <c r="K396" s="336" t="s">
        <v>69</v>
      </c>
      <c r="L396" s="76">
        <f t="shared" si="31"/>
        <v>0</v>
      </c>
      <c r="M396" s="343" t="s">
        <v>903</v>
      </c>
      <c r="N396" s="342" t="s">
        <v>100</v>
      </c>
      <c r="O396" s="342" t="s">
        <v>72</v>
      </c>
      <c r="P396" s="343" t="s">
        <v>69</v>
      </c>
      <c r="Q396" s="325" t="s">
        <v>899</v>
      </c>
      <c r="R396" s="325" t="s">
        <v>1166</v>
      </c>
      <c r="S396" s="325" t="s">
        <v>1182</v>
      </c>
      <c r="T396" s="99" t="s">
        <v>900</v>
      </c>
      <c r="U396" s="73">
        <v>138000201</v>
      </c>
      <c r="V396" s="99" t="s">
        <v>901</v>
      </c>
      <c r="W396" s="392" t="s">
        <v>521</v>
      </c>
      <c r="X396" s="99" t="s">
        <v>902</v>
      </c>
      <c r="Y396" s="99">
        <v>3142547005</v>
      </c>
      <c r="Z396" s="347" t="s">
        <v>77</v>
      </c>
      <c r="AA396" s="336" t="s">
        <v>83</v>
      </c>
      <c r="AB396" s="357">
        <v>45362</v>
      </c>
      <c r="AC396" s="357">
        <v>45371</v>
      </c>
      <c r="AD396" s="357">
        <v>45390</v>
      </c>
      <c r="AE396" s="357">
        <v>45391</v>
      </c>
      <c r="AF396" s="350">
        <f t="shared" si="32"/>
        <v>9</v>
      </c>
      <c r="AG396" s="350">
        <f t="shared" si="32"/>
        <v>19</v>
      </c>
      <c r="AH396" s="350">
        <f t="shared" si="30"/>
        <v>28</v>
      </c>
      <c r="AI396" s="350" t="s">
        <v>69</v>
      </c>
      <c r="AJ396" s="351" t="s">
        <v>69</v>
      </c>
      <c r="AK396" s="350" t="str">
        <f>VLOOKUP(Q396,[5]BD!H$6:K$170,4,0)</f>
        <v>13-10-00-038</v>
      </c>
    </row>
    <row r="397" spans="1:37" s="334" customFormat="1" ht="15" customHeight="1" x14ac:dyDescent="0.25">
      <c r="A397" s="68">
        <v>377</v>
      </c>
      <c r="B397" s="335" t="s">
        <v>904</v>
      </c>
      <c r="C397" s="336" t="s">
        <v>623</v>
      </c>
      <c r="D397" s="337" t="s">
        <v>98</v>
      </c>
      <c r="E397" s="338">
        <v>90</v>
      </c>
      <c r="F397" s="336" t="s">
        <v>164</v>
      </c>
      <c r="G397" s="73" t="s">
        <v>67</v>
      </c>
      <c r="H397" s="339">
        <v>18000000</v>
      </c>
      <c r="I397" s="339">
        <v>18000000</v>
      </c>
      <c r="J397" s="340" t="s">
        <v>68</v>
      </c>
      <c r="K397" s="336" t="s">
        <v>69</v>
      </c>
      <c r="L397" s="76">
        <f t="shared" si="31"/>
        <v>0</v>
      </c>
      <c r="M397" s="343" t="s">
        <v>905</v>
      </c>
      <c r="N397" s="342" t="s">
        <v>100</v>
      </c>
      <c r="O397" s="342" t="s">
        <v>72</v>
      </c>
      <c r="P397" s="343" t="s">
        <v>69</v>
      </c>
      <c r="Q397" s="325" t="s">
        <v>899</v>
      </c>
      <c r="R397" s="325" t="s">
        <v>1166</v>
      </c>
      <c r="S397" s="325" t="s">
        <v>1182</v>
      </c>
      <c r="T397" s="99" t="s">
        <v>900</v>
      </c>
      <c r="U397" s="73">
        <v>138000201</v>
      </c>
      <c r="V397" s="99" t="s">
        <v>901</v>
      </c>
      <c r="W397" s="392" t="s">
        <v>521</v>
      </c>
      <c r="X397" s="99" t="s">
        <v>902</v>
      </c>
      <c r="Y397" s="99">
        <v>3142547005</v>
      </c>
      <c r="Z397" s="347" t="s">
        <v>77</v>
      </c>
      <c r="AA397" s="336" t="s">
        <v>197</v>
      </c>
      <c r="AB397" s="357">
        <v>45488</v>
      </c>
      <c r="AC397" s="357">
        <v>45498</v>
      </c>
      <c r="AD397" s="357">
        <v>45513</v>
      </c>
      <c r="AE397" s="357">
        <v>45516</v>
      </c>
      <c r="AF397" s="350">
        <f t="shared" si="32"/>
        <v>10</v>
      </c>
      <c r="AG397" s="350">
        <f t="shared" si="32"/>
        <v>15</v>
      </c>
      <c r="AH397" s="350">
        <f t="shared" si="30"/>
        <v>25</v>
      </c>
      <c r="AI397" s="350" t="s">
        <v>69</v>
      </c>
      <c r="AJ397" s="351" t="s">
        <v>69</v>
      </c>
      <c r="AK397" s="350" t="str">
        <f>VLOOKUP(Q397,[5]BD!H$6:K$170,4,0)</f>
        <v>13-10-00-038</v>
      </c>
    </row>
    <row r="398" spans="1:37" s="334" customFormat="1" ht="15" customHeight="1" x14ac:dyDescent="0.25">
      <c r="A398" s="68">
        <v>378</v>
      </c>
      <c r="B398" s="335">
        <v>72102100</v>
      </c>
      <c r="C398" s="336" t="s">
        <v>606</v>
      </c>
      <c r="D398" s="337" t="s">
        <v>151</v>
      </c>
      <c r="E398" s="338">
        <v>300</v>
      </c>
      <c r="F398" s="336" t="s">
        <v>164</v>
      </c>
      <c r="G398" s="73" t="s">
        <v>67</v>
      </c>
      <c r="H398" s="339">
        <v>8400000</v>
      </c>
      <c r="I398" s="339">
        <v>8400000</v>
      </c>
      <c r="J398" s="340" t="s">
        <v>68</v>
      </c>
      <c r="K398" s="336" t="s">
        <v>69</v>
      </c>
      <c r="L398" s="76">
        <f t="shared" si="31"/>
        <v>0</v>
      </c>
      <c r="M398" s="343" t="s">
        <v>906</v>
      </c>
      <c r="N398" s="342" t="s">
        <v>100</v>
      </c>
      <c r="O398" s="342" t="s">
        <v>72</v>
      </c>
      <c r="P398" s="343" t="s">
        <v>69</v>
      </c>
      <c r="Q398" s="325" t="s">
        <v>899</v>
      </c>
      <c r="R398" s="325" t="s">
        <v>1166</v>
      </c>
      <c r="S398" s="325" t="s">
        <v>1182</v>
      </c>
      <c r="T398" s="99" t="s">
        <v>900</v>
      </c>
      <c r="U398" s="73">
        <v>138000201</v>
      </c>
      <c r="V398" s="99" t="s">
        <v>901</v>
      </c>
      <c r="W398" s="392" t="s">
        <v>521</v>
      </c>
      <c r="X398" s="99" t="s">
        <v>902</v>
      </c>
      <c r="Y398" s="99">
        <v>3142547005</v>
      </c>
      <c r="Z398" s="347" t="s">
        <v>77</v>
      </c>
      <c r="AA398" s="336" t="s">
        <v>78</v>
      </c>
      <c r="AB398" s="357">
        <v>45317</v>
      </c>
      <c r="AC398" s="357">
        <v>45330</v>
      </c>
      <c r="AD398" s="357">
        <v>45345</v>
      </c>
      <c r="AE398" s="357">
        <v>45348</v>
      </c>
      <c r="AF398" s="350">
        <f t="shared" si="32"/>
        <v>13</v>
      </c>
      <c r="AG398" s="350">
        <f t="shared" si="32"/>
        <v>15</v>
      </c>
      <c r="AH398" s="350">
        <f t="shared" si="30"/>
        <v>28</v>
      </c>
      <c r="AI398" s="350" t="s">
        <v>69</v>
      </c>
      <c r="AJ398" s="351" t="s">
        <v>69</v>
      </c>
      <c r="AK398" s="350" t="str">
        <f>VLOOKUP(Q398,[5]BD!H$6:K$170,4,0)</f>
        <v>13-10-00-038</v>
      </c>
    </row>
    <row r="399" spans="1:37" s="334" customFormat="1" ht="15" customHeight="1" x14ac:dyDescent="0.25">
      <c r="A399" s="68">
        <v>379</v>
      </c>
      <c r="B399" s="335">
        <v>78181500</v>
      </c>
      <c r="C399" s="336" t="s">
        <v>623</v>
      </c>
      <c r="D399" s="337" t="s">
        <v>65</v>
      </c>
      <c r="E399" s="338">
        <v>330</v>
      </c>
      <c r="F399" s="336" t="s">
        <v>164</v>
      </c>
      <c r="G399" s="73" t="s">
        <v>67</v>
      </c>
      <c r="H399" s="339">
        <v>100000000</v>
      </c>
      <c r="I399" s="339">
        <v>100000000</v>
      </c>
      <c r="J399" s="340" t="s">
        <v>68</v>
      </c>
      <c r="K399" s="336" t="s">
        <v>69</v>
      </c>
      <c r="L399" s="76">
        <f t="shared" si="31"/>
        <v>0</v>
      </c>
      <c r="M399" s="343" t="s">
        <v>907</v>
      </c>
      <c r="N399" s="342" t="s">
        <v>100</v>
      </c>
      <c r="O399" s="342" t="s">
        <v>72</v>
      </c>
      <c r="P399" s="343" t="s">
        <v>69</v>
      </c>
      <c r="Q399" s="325" t="s">
        <v>908</v>
      </c>
      <c r="R399" s="325" t="s">
        <v>1166</v>
      </c>
      <c r="S399" s="325" t="s">
        <v>1182</v>
      </c>
      <c r="T399" s="99" t="s">
        <v>909</v>
      </c>
      <c r="U399" s="73">
        <v>139201202</v>
      </c>
      <c r="V399" s="99" t="s">
        <v>910</v>
      </c>
      <c r="W399" s="392" t="s">
        <v>521</v>
      </c>
      <c r="X399" s="99" t="s">
        <v>911</v>
      </c>
      <c r="Y399" s="99">
        <v>6016079800</v>
      </c>
      <c r="Z399" s="347" t="s">
        <v>77</v>
      </c>
      <c r="AA399" s="336" t="s">
        <v>197</v>
      </c>
      <c r="AB399" s="357">
        <v>45306</v>
      </c>
      <c r="AC399" s="357">
        <v>45313</v>
      </c>
      <c r="AD399" s="357">
        <v>45337</v>
      </c>
      <c r="AE399" s="357">
        <v>45341</v>
      </c>
      <c r="AF399" s="350">
        <f t="shared" si="32"/>
        <v>7</v>
      </c>
      <c r="AG399" s="350">
        <f t="shared" si="32"/>
        <v>24</v>
      </c>
      <c r="AH399" s="350">
        <f t="shared" si="30"/>
        <v>31</v>
      </c>
      <c r="AI399" s="350" t="s">
        <v>69</v>
      </c>
      <c r="AJ399" s="351" t="s">
        <v>69</v>
      </c>
      <c r="AK399" s="350" t="str">
        <f>VLOOKUP(Q399,[5]BD!H$6:K$170,4,0)</f>
        <v>13-10-00-039</v>
      </c>
    </row>
    <row r="400" spans="1:37" s="334" customFormat="1" ht="15" customHeight="1" x14ac:dyDescent="0.25">
      <c r="A400" s="68">
        <v>380</v>
      </c>
      <c r="B400" s="335">
        <v>15101500</v>
      </c>
      <c r="C400" s="336" t="s">
        <v>602</v>
      </c>
      <c r="D400" s="337" t="s">
        <v>65</v>
      </c>
      <c r="E400" s="338">
        <v>330</v>
      </c>
      <c r="F400" s="336" t="s">
        <v>164</v>
      </c>
      <c r="G400" s="73" t="s">
        <v>67</v>
      </c>
      <c r="H400" s="339">
        <v>59000000</v>
      </c>
      <c r="I400" s="339">
        <v>59000000</v>
      </c>
      <c r="J400" s="340" t="s">
        <v>68</v>
      </c>
      <c r="K400" s="336" t="s">
        <v>69</v>
      </c>
      <c r="L400" s="76">
        <f t="shared" si="31"/>
        <v>0</v>
      </c>
      <c r="M400" s="343" t="s">
        <v>912</v>
      </c>
      <c r="N400" s="342" t="s">
        <v>313</v>
      </c>
      <c r="O400" s="342" t="s">
        <v>72</v>
      </c>
      <c r="P400" s="343" t="s">
        <v>69</v>
      </c>
      <c r="Q400" s="325" t="s">
        <v>908</v>
      </c>
      <c r="R400" s="325" t="s">
        <v>1166</v>
      </c>
      <c r="S400" s="325" t="s">
        <v>1182</v>
      </c>
      <c r="T400" s="99" t="s">
        <v>909</v>
      </c>
      <c r="U400" s="73">
        <v>139201202</v>
      </c>
      <c r="V400" s="99" t="s">
        <v>910</v>
      </c>
      <c r="W400" s="392" t="s">
        <v>521</v>
      </c>
      <c r="X400" s="99" t="s">
        <v>911</v>
      </c>
      <c r="Y400" s="99">
        <v>6016079800</v>
      </c>
      <c r="Z400" s="347" t="s">
        <v>77</v>
      </c>
      <c r="AA400" s="336" t="s">
        <v>197</v>
      </c>
      <c r="AB400" s="357">
        <v>45306</v>
      </c>
      <c r="AC400" s="357">
        <v>45313</v>
      </c>
      <c r="AD400" s="357">
        <v>45337</v>
      </c>
      <c r="AE400" s="357">
        <v>45341</v>
      </c>
      <c r="AF400" s="350">
        <f t="shared" si="32"/>
        <v>7</v>
      </c>
      <c r="AG400" s="350">
        <f t="shared" si="32"/>
        <v>24</v>
      </c>
      <c r="AH400" s="350">
        <f t="shared" si="30"/>
        <v>31</v>
      </c>
      <c r="AI400" s="350" t="s">
        <v>69</v>
      </c>
      <c r="AJ400" s="351" t="s">
        <v>69</v>
      </c>
      <c r="AK400" s="350" t="str">
        <f>VLOOKUP(Q400,[5]BD!H$6:K$170,4,0)</f>
        <v>13-10-00-039</v>
      </c>
    </row>
    <row r="401" spans="1:37" s="334" customFormat="1" ht="15" customHeight="1" x14ac:dyDescent="0.25">
      <c r="A401" s="68">
        <v>381</v>
      </c>
      <c r="B401" s="335">
        <v>39121700</v>
      </c>
      <c r="C401" s="336" t="s">
        <v>558</v>
      </c>
      <c r="D401" s="337" t="s">
        <v>151</v>
      </c>
      <c r="E401" s="338">
        <v>300</v>
      </c>
      <c r="F401" s="336" t="s">
        <v>164</v>
      </c>
      <c r="G401" s="73" t="s">
        <v>67</v>
      </c>
      <c r="H401" s="339">
        <v>7000000</v>
      </c>
      <c r="I401" s="339">
        <v>7000000</v>
      </c>
      <c r="J401" s="340" t="s">
        <v>68</v>
      </c>
      <c r="K401" s="336" t="s">
        <v>69</v>
      </c>
      <c r="L401" s="76">
        <f t="shared" si="31"/>
        <v>0</v>
      </c>
      <c r="M401" s="343" t="s">
        <v>913</v>
      </c>
      <c r="N401" s="342" t="s">
        <v>313</v>
      </c>
      <c r="O401" s="342" t="s">
        <v>72</v>
      </c>
      <c r="P401" s="343" t="s">
        <v>69</v>
      </c>
      <c r="Q401" s="325" t="s">
        <v>908</v>
      </c>
      <c r="R401" s="325" t="s">
        <v>1166</v>
      </c>
      <c r="S401" s="325" t="s">
        <v>1182</v>
      </c>
      <c r="T401" s="99" t="s">
        <v>909</v>
      </c>
      <c r="U401" s="73">
        <v>139201202</v>
      </c>
      <c r="V401" s="99" t="s">
        <v>910</v>
      </c>
      <c r="W401" s="392" t="s">
        <v>521</v>
      </c>
      <c r="X401" s="99" t="s">
        <v>911</v>
      </c>
      <c r="Y401" s="99">
        <v>6016079800</v>
      </c>
      <c r="Z401" s="347" t="s">
        <v>77</v>
      </c>
      <c r="AA401" s="336" t="s">
        <v>78</v>
      </c>
      <c r="AB401" s="357">
        <v>45323</v>
      </c>
      <c r="AC401" s="357">
        <v>45327</v>
      </c>
      <c r="AD401" s="357">
        <v>45352</v>
      </c>
      <c r="AE401" s="357">
        <v>45355</v>
      </c>
      <c r="AF401" s="350">
        <f t="shared" si="32"/>
        <v>4</v>
      </c>
      <c r="AG401" s="350">
        <f t="shared" si="32"/>
        <v>25</v>
      </c>
      <c r="AH401" s="350">
        <f t="shared" ref="AH401:AH467" si="33">+AF401+AG401</f>
        <v>29</v>
      </c>
      <c r="AI401" s="350" t="s">
        <v>69</v>
      </c>
      <c r="AJ401" s="351" t="s">
        <v>69</v>
      </c>
      <c r="AK401" s="350" t="str">
        <f>VLOOKUP(Q401,[5]BD!H$6:K$170,4,0)</f>
        <v>13-10-00-039</v>
      </c>
    </row>
    <row r="402" spans="1:37" s="334" customFormat="1" ht="15" customHeight="1" x14ac:dyDescent="0.25">
      <c r="A402" s="68">
        <v>382</v>
      </c>
      <c r="B402" s="335">
        <v>80131500</v>
      </c>
      <c r="C402" s="345" t="s">
        <v>166</v>
      </c>
      <c r="D402" s="342" t="s">
        <v>914</v>
      </c>
      <c r="E402" s="338">
        <v>180</v>
      </c>
      <c r="F402" s="336" t="s">
        <v>66</v>
      </c>
      <c r="G402" s="73" t="s">
        <v>67</v>
      </c>
      <c r="H402" s="339">
        <v>304661249</v>
      </c>
      <c r="I402" s="339">
        <v>304661249</v>
      </c>
      <c r="J402" s="340" t="s">
        <v>68</v>
      </c>
      <c r="K402" s="336" t="s">
        <v>69</v>
      </c>
      <c r="L402" s="76">
        <f t="shared" si="31"/>
        <v>0</v>
      </c>
      <c r="M402" s="343" t="s">
        <v>915</v>
      </c>
      <c r="N402" s="342" t="s">
        <v>169</v>
      </c>
      <c r="O402" s="342" t="s">
        <v>72</v>
      </c>
      <c r="P402" s="343" t="s">
        <v>69</v>
      </c>
      <c r="Q402" s="325" t="s">
        <v>916</v>
      </c>
      <c r="R402" s="325" t="s">
        <v>1166</v>
      </c>
      <c r="S402" s="325" t="s">
        <v>1182</v>
      </c>
      <c r="T402" s="99" t="s">
        <v>917</v>
      </c>
      <c r="U402" s="73">
        <v>110201202</v>
      </c>
      <c r="V402" s="99" t="s">
        <v>918</v>
      </c>
      <c r="W402" s="392" t="s">
        <v>521</v>
      </c>
      <c r="X402" s="99" t="s">
        <v>919</v>
      </c>
      <c r="Y402" s="99" t="s">
        <v>920</v>
      </c>
      <c r="Z402" s="347" t="s">
        <v>77</v>
      </c>
      <c r="AA402" s="336" t="s">
        <v>81</v>
      </c>
      <c r="AB402" s="357">
        <v>45272</v>
      </c>
      <c r="AC402" s="357">
        <v>45293</v>
      </c>
      <c r="AD402" s="357">
        <v>45293</v>
      </c>
      <c r="AE402" s="357">
        <v>45293</v>
      </c>
      <c r="AF402" s="350">
        <f t="shared" si="32"/>
        <v>21</v>
      </c>
      <c r="AG402" s="350">
        <f t="shared" si="32"/>
        <v>0</v>
      </c>
      <c r="AH402" s="350">
        <f t="shared" si="33"/>
        <v>21</v>
      </c>
      <c r="AI402" s="350" t="s">
        <v>69</v>
      </c>
      <c r="AJ402" s="351" t="s">
        <v>69</v>
      </c>
      <c r="AK402" s="350" t="str">
        <f>VLOOKUP(Q402,[5]BD!H$6:K$170,4,0)</f>
        <v>13-10-00-010</v>
      </c>
    </row>
    <row r="403" spans="1:37" s="334" customFormat="1" ht="15" customHeight="1" x14ac:dyDescent="0.25">
      <c r="A403" s="68">
        <v>383</v>
      </c>
      <c r="B403" s="335">
        <v>80131500</v>
      </c>
      <c r="C403" s="345" t="s">
        <v>166</v>
      </c>
      <c r="D403" s="337" t="s">
        <v>65</v>
      </c>
      <c r="E403" s="338">
        <v>305</v>
      </c>
      <c r="F403" s="336" t="s">
        <v>66</v>
      </c>
      <c r="G403" s="73" t="s">
        <v>67</v>
      </c>
      <c r="H403" s="339">
        <v>1120000000</v>
      </c>
      <c r="I403" s="339">
        <v>1120000000</v>
      </c>
      <c r="J403" s="340" t="s">
        <v>68</v>
      </c>
      <c r="K403" s="336" t="s">
        <v>69</v>
      </c>
      <c r="L403" s="76">
        <f t="shared" si="31"/>
        <v>0</v>
      </c>
      <c r="M403" s="343" t="s">
        <v>921</v>
      </c>
      <c r="N403" s="342" t="s">
        <v>169</v>
      </c>
      <c r="O403" s="342" t="s">
        <v>72</v>
      </c>
      <c r="P403" s="343" t="s">
        <v>69</v>
      </c>
      <c r="Q403" s="325" t="s">
        <v>916</v>
      </c>
      <c r="R403" s="325" t="s">
        <v>1166</v>
      </c>
      <c r="S403" s="325" t="s">
        <v>1182</v>
      </c>
      <c r="T403" s="99" t="s">
        <v>917</v>
      </c>
      <c r="U403" s="73">
        <v>110201202</v>
      </c>
      <c r="V403" s="99" t="s">
        <v>918</v>
      </c>
      <c r="W403" s="392" t="s">
        <v>521</v>
      </c>
      <c r="X403" s="99" t="s">
        <v>919</v>
      </c>
      <c r="Y403" s="99" t="s">
        <v>920</v>
      </c>
      <c r="Z403" s="347" t="s">
        <v>77</v>
      </c>
      <c r="AA403" s="336" t="s">
        <v>197</v>
      </c>
      <c r="AB403" s="357">
        <v>45306</v>
      </c>
      <c r="AC403" s="357">
        <v>45313</v>
      </c>
      <c r="AD403" s="357">
        <v>45320</v>
      </c>
      <c r="AE403" s="357">
        <v>45327</v>
      </c>
      <c r="AF403" s="350">
        <f t="shared" si="32"/>
        <v>7</v>
      </c>
      <c r="AG403" s="350">
        <f t="shared" si="32"/>
        <v>7</v>
      </c>
      <c r="AH403" s="350">
        <f t="shared" si="33"/>
        <v>14</v>
      </c>
      <c r="AI403" s="350" t="s">
        <v>69</v>
      </c>
      <c r="AJ403" s="351" t="s">
        <v>69</v>
      </c>
      <c r="AK403" s="350" t="str">
        <f>VLOOKUP(Q403,[5]BD!H$6:K$170,4,0)</f>
        <v>13-10-00-010</v>
      </c>
    </row>
    <row r="404" spans="1:37" s="334" customFormat="1" ht="15" customHeight="1" x14ac:dyDescent="0.25">
      <c r="A404" s="68">
        <v>384</v>
      </c>
      <c r="B404" s="335">
        <v>80131500</v>
      </c>
      <c r="C404" s="345" t="s">
        <v>166</v>
      </c>
      <c r="D404" s="337" t="s">
        <v>65</v>
      </c>
      <c r="E404" s="338">
        <v>305</v>
      </c>
      <c r="F404" s="336" t="s">
        <v>66</v>
      </c>
      <c r="G404" s="73" t="s">
        <v>67</v>
      </c>
      <c r="H404" s="339">
        <v>207906751</v>
      </c>
      <c r="I404" s="339">
        <v>207906751</v>
      </c>
      <c r="J404" s="340" t="s">
        <v>68</v>
      </c>
      <c r="K404" s="336" t="s">
        <v>69</v>
      </c>
      <c r="L404" s="76">
        <f t="shared" si="31"/>
        <v>0</v>
      </c>
      <c r="M404" s="343" t="s">
        <v>922</v>
      </c>
      <c r="N404" s="342" t="s">
        <v>169</v>
      </c>
      <c r="O404" s="342" t="s">
        <v>72</v>
      </c>
      <c r="P404" s="343" t="s">
        <v>69</v>
      </c>
      <c r="Q404" s="325" t="s">
        <v>916</v>
      </c>
      <c r="R404" s="325" t="s">
        <v>1166</v>
      </c>
      <c r="S404" s="325" t="s">
        <v>1182</v>
      </c>
      <c r="T404" s="99" t="s">
        <v>917</v>
      </c>
      <c r="U404" s="73">
        <v>110201202</v>
      </c>
      <c r="V404" s="99" t="s">
        <v>918</v>
      </c>
      <c r="W404" s="392" t="s">
        <v>521</v>
      </c>
      <c r="X404" s="99" t="s">
        <v>919</v>
      </c>
      <c r="Y404" s="99" t="s">
        <v>920</v>
      </c>
      <c r="Z404" s="347" t="s">
        <v>77</v>
      </c>
      <c r="AA404" s="336" t="s">
        <v>197</v>
      </c>
      <c r="AB404" s="357">
        <v>45334</v>
      </c>
      <c r="AC404" s="357">
        <v>45341</v>
      </c>
      <c r="AD404" s="357">
        <v>45348</v>
      </c>
      <c r="AE404" s="357">
        <v>45355</v>
      </c>
      <c r="AF404" s="350">
        <f t="shared" si="32"/>
        <v>7</v>
      </c>
      <c r="AG404" s="350">
        <f t="shared" si="32"/>
        <v>7</v>
      </c>
      <c r="AH404" s="350">
        <f t="shared" si="33"/>
        <v>14</v>
      </c>
      <c r="AI404" s="350" t="s">
        <v>69</v>
      </c>
      <c r="AJ404" s="351" t="s">
        <v>69</v>
      </c>
      <c r="AK404" s="350" t="str">
        <f>VLOOKUP(Q404,[5]BD!H$6:K$170,4,0)</f>
        <v>13-10-00-010</v>
      </c>
    </row>
    <row r="405" spans="1:37" s="334" customFormat="1" ht="15" customHeight="1" x14ac:dyDescent="0.25">
      <c r="A405" s="68">
        <v>385</v>
      </c>
      <c r="B405" s="335">
        <v>78181500</v>
      </c>
      <c r="C405" s="336" t="s">
        <v>623</v>
      </c>
      <c r="D405" s="337" t="s">
        <v>151</v>
      </c>
      <c r="E405" s="338">
        <v>292</v>
      </c>
      <c r="F405" s="336" t="s">
        <v>164</v>
      </c>
      <c r="G405" s="73" t="s">
        <v>67</v>
      </c>
      <c r="H405" s="339">
        <v>9000000</v>
      </c>
      <c r="I405" s="339">
        <v>9000000</v>
      </c>
      <c r="J405" s="340" t="s">
        <v>68</v>
      </c>
      <c r="K405" s="336" t="s">
        <v>69</v>
      </c>
      <c r="L405" s="76">
        <f t="shared" si="31"/>
        <v>0</v>
      </c>
      <c r="M405" s="343" t="s">
        <v>923</v>
      </c>
      <c r="N405" s="342" t="s">
        <v>100</v>
      </c>
      <c r="O405" s="342" t="s">
        <v>72</v>
      </c>
      <c r="P405" s="343" t="s">
        <v>69</v>
      </c>
      <c r="Q405" s="325" t="s">
        <v>916</v>
      </c>
      <c r="R405" s="325" t="s">
        <v>1166</v>
      </c>
      <c r="S405" s="325" t="s">
        <v>1182</v>
      </c>
      <c r="T405" s="99" t="s">
        <v>917</v>
      </c>
      <c r="U405" s="73">
        <v>110201202</v>
      </c>
      <c r="V405" s="99" t="s">
        <v>918</v>
      </c>
      <c r="W405" s="392" t="s">
        <v>521</v>
      </c>
      <c r="X405" s="99" t="s">
        <v>919</v>
      </c>
      <c r="Y405" s="99" t="s">
        <v>920</v>
      </c>
      <c r="Z405" s="347" t="s">
        <v>77</v>
      </c>
      <c r="AA405" s="336" t="s">
        <v>83</v>
      </c>
      <c r="AB405" s="357">
        <v>45334</v>
      </c>
      <c r="AC405" s="357">
        <v>45341</v>
      </c>
      <c r="AD405" s="357">
        <v>45348</v>
      </c>
      <c r="AE405" s="357">
        <v>45355</v>
      </c>
      <c r="AF405" s="350">
        <f t="shared" si="32"/>
        <v>7</v>
      </c>
      <c r="AG405" s="350">
        <f t="shared" si="32"/>
        <v>7</v>
      </c>
      <c r="AH405" s="350">
        <f t="shared" si="33"/>
        <v>14</v>
      </c>
      <c r="AI405" s="350" t="s">
        <v>69</v>
      </c>
      <c r="AJ405" s="351" t="s">
        <v>69</v>
      </c>
      <c r="AK405" s="350" t="str">
        <f>VLOOKUP(Q405,[5]BD!H$6:K$170,4,0)</f>
        <v>13-10-00-010</v>
      </c>
    </row>
    <row r="406" spans="1:37" s="334" customFormat="1" ht="15" customHeight="1" x14ac:dyDescent="0.25">
      <c r="A406" s="68">
        <v>386</v>
      </c>
      <c r="B406" s="335">
        <v>39121700</v>
      </c>
      <c r="C406" s="336" t="s">
        <v>558</v>
      </c>
      <c r="D406" s="337" t="s">
        <v>156</v>
      </c>
      <c r="E406" s="338">
        <v>272</v>
      </c>
      <c r="F406" s="336" t="s">
        <v>164</v>
      </c>
      <c r="G406" s="73" t="s">
        <v>67</v>
      </c>
      <c r="H406" s="339">
        <v>5000000</v>
      </c>
      <c r="I406" s="339">
        <v>5000000</v>
      </c>
      <c r="J406" s="340" t="s">
        <v>68</v>
      </c>
      <c r="K406" s="336" t="s">
        <v>69</v>
      </c>
      <c r="L406" s="76">
        <f t="shared" si="31"/>
        <v>0</v>
      </c>
      <c r="M406" s="343" t="s">
        <v>924</v>
      </c>
      <c r="N406" s="342" t="s">
        <v>313</v>
      </c>
      <c r="O406" s="342" t="s">
        <v>72</v>
      </c>
      <c r="P406" s="343" t="s">
        <v>69</v>
      </c>
      <c r="Q406" s="325" t="s">
        <v>916</v>
      </c>
      <c r="R406" s="325" t="s">
        <v>1166</v>
      </c>
      <c r="S406" s="325" t="s">
        <v>1182</v>
      </c>
      <c r="T406" s="99" t="s">
        <v>917</v>
      </c>
      <c r="U406" s="73">
        <v>110201202</v>
      </c>
      <c r="V406" s="99" t="s">
        <v>918</v>
      </c>
      <c r="W406" s="392" t="s">
        <v>521</v>
      </c>
      <c r="X406" s="99" t="s">
        <v>919</v>
      </c>
      <c r="Y406" s="99" t="s">
        <v>920</v>
      </c>
      <c r="Z406" s="347" t="s">
        <v>77</v>
      </c>
      <c r="AA406" s="336" t="s">
        <v>81</v>
      </c>
      <c r="AB406" s="357">
        <v>45355</v>
      </c>
      <c r="AC406" s="357">
        <v>45362</v>
      </c>
      <c r="AD406" s="357">
        <v>45369</v>
      </c>
      <c r="AE406" s="357">
        <v>45376</v>
      </c>
      <c r="AF406" s="350">
        <f t="shared" si="32"/>
        <v>7</v>
      </c>
      <c r="AG406" s="350">
        <f t="shared" si="32"/>
        <v>7</v>
      </c>
      <c r="AH406" s="350">
        <f t="shared" si="33"/>
        <v>14</v>
      </c>
      <c r="AI406" s="350" t="s">
        <v>69</v>
      </c>
      <c r="AJ406" s="351" t="s">
        <v>69</v>
      </c>
      <c r="AK406" s="350" t="str">
        <f>VLOOKUP(Q406,[5]BD!H$6:K$170,4,0)</f>
        <v>13-10-00-010</v>
      </c>
    </row>
    <row r="407" spans="1:37" s="334" customFormat="1" ht="15" customHeight="1" x14ac:dyDescent="0.25">
      <c r="A407" s="68">
        <v>387</v>
      </c>
      <c r="B407" s="335">
        <v>15101500</v>
      </c>
      <c r="C407" s="336" t="s">
        <v>602</v>
      </c>
      <c r="D407" s="337" t="s">
        <v>65</v>
      </c>
      <c r="E407" s="338">
        <v>331</v>
      </c>
      <c r="F407" s="336" t="s">
        <v>220</v>
      </c>
      <c r="G407" s="73" t="s">
        <v>67</v>
      </c>
      <c r="H407" s="339">
        <v>6350000</v>
      </c>
      <c r="I407" s="339">
        <v>6350000</v>
      </c>
      <c r="J407" s="340" t="s">
        <v>68</v>
      </c>
      <c r="K407" s="336" t="s">
        <v>69</v>
      </c>
      <c r="L407" s="76">
        <f t="shared" si="31"/>
        <v>0</v>
      </c>
      <c r="M407" s="343" t="s">
        <v>925</v>
      </c>
      <c r="N407" s="342" t="s">
        <v>313</v>
      </c>
      <c r="O407" s="342" t="s">
        <v>72</v>
      </c>
      <c r="P407" s="343" t="s">
        <v>69</v>
      </c>
      <c r="Q407" s="325" t="s">
        <v>916</v>
      </c>
      <c r="R407" s="325" t="s">
        <v>1166</v>
      </c>
      <c r="S407" s="325" t="s">
        <v>1182</v>
      </c>
      <c r="T407" s="99" t="s">
        <v>917</v>
      </c>
      <c r="U407" s="73">
        <v>110201202</v>
      </c>
      <c r="V407" s="99" t="s">
        <v>918</v>
      </c>
      <c r="W407" s="392" t="s">
        <v>521</v>
      </c>
      <c r="X407" s="99" t="s">
        <v>919</v>
      </c>
      <c r="Y407" s="99" t="s">
        <v>920</v>
      </c>
      <c r="Z407" s="347" t="s">
        <v>77</v>
      </c>
      <c r="AA407" s="336" t="s">
        <v>81</v>
      </c>
      <c r="AB407" s="357">
        <v>45293</v>
      </c>
      <c r="AC407" s="357">
        <v>45300</v>
      </c>
      <c r="AD407" s="357">
        <v>45306</v>
      </c>
      <c r="AE407" s="357">
        <v>45313</v>
      </c>
      <c r="AF407" s="350">
        <f t="shared" si="32"/>
        <v>7</v>
      </c>
      <c r="AG407" s="350">
        <f t="shared" si="32"/>
        <v>6</v>
      </c>
      <c r="AH407" s="350">
        <f t="shared" si="33"/>
        <v>13</v>
      </c>
      <c r="AI407" s="350" t="s">
        <v>69</v>
      </c>
      <c r="AJ407" s="351" t="s">
        <v>69</v>
      </c>
      <c r="AK407" s="350" t="str">
        <f>VLOOKUP(Q407,[5]BD!H$6:K$170,4,0)</f>
        <v>13-10-00-010</v>
      </c>
    </row>
    <row r="408" spans="1:37" s="334" customFormat="1" ht="15" customHeight="1" x14ac:dyDescent="0.25">
      <c r="A408" s="68">
        <v>388</v>
      </c>
      <c r="B408" s="335">
        <v>70171704</v>
      </c>
      <c r="C408" s="336" t="s">
        <v>814</v>
      </c>
      <c r="D408" s="337" t="s">
        <v>65</v>
      </c>
      <c r="E408" s="338">
        <v>290</v>
      </c>
      <c r="F408" s="336" t="s">
        <v>164</v>
      </c>
      <c r="G408" s="73" t="s">
        <v>67</v>
      </c>
      <c r="H408" s="339">
        <v>7000000</v>
      </c>
      <c r="I408" s="339">
        <v>7000000</v>
      </c>
      <c r="J408" s="340" t="s">
        <v>68</v>
      </c>
      <c r="K408" s="336" t="s">
        <v>69</v>
      </c>
      <c r="L408" s="76">
        <f t="shared" si="31"/>
        <v>0</v>
      </c>
      <c r="M408" s="343" t="s">
        <v>926</v>
      </c>
      <c r="N408" s="342" t="s">
        <v>100</v>
      </c>
      <c r="O408" s="342" t="s">
        <v>72</v>
      </c>
      <c r="P408" s="343" t="s">
        <v>69</v>
      </c>
      <c r="Q408" s="325" t="s">
        <v>916</v>
      </c>
      <c r="R408" s="325" t="s">
        <v>1166</v>
      </c>
      <c r="S408" s="325" t="s">
        <v>1182</v>
      </c>
      <c r="T408" s="99" t="s">
        <v>917</v>
      </c>
      <c r="U408" s="73">
        <v>110201202</v>
      </c>
      <c r="V408" s="99" t="s">
        <v>918</v>
      </c>
      <c r="W408" s="392" t="s">
        <v>521</v>
      </c>
      <c r="X408" s="99" t="s">
        <v>919</v>
      </c>
      <c r="Y408" s="99" t="s">
        <v>920</v>
      </c>
      <c r="Z408" s="347" t="s">
        <v>77</v>
      </c>
      <c r="AA408" s="336" t="s">
        <v>197</v>
      </c>
      <c r="AB408" s="357">
        <v>45306</v>
      </c>
      <c r="AC408" s="357">
        <v>45313</v>
      </c>
      <c r="AD408" s="357">
        <v>45320</v>
      </c>
      <c r="AE408" s="357">
        <v>45327</v>
      </c>
      <c r="AF408" s="350">
        <f t="shared" si="32"/>
        <v>7</v>
      </c>
      <c r="AG408" s="350">
        <f t="shared" si="32"/>
        <v>7</v>
      </c>
      <c r="AH408" s="350">
        <f t="shared" si="33"/>
        <v>14</v>
      </c>
      <c r="AI408" s="350" t="s">
        <v>69</v>
      </c>
      <c r="AJ408" s="351" t="s">
        <v>69</v>
      </c>
      <c r="AK408" s="350" t="str">
        <f>VLOOKUP(Q408,[5]BD!H$6:K$170,4,0)</f>
        <v>13-10-00-010</v>
      </c>
    </row>
    <row r="409" spans="1:37" s="334" customFormat="1" ht="15" customHeight="1" x14ac:dyDescent="0.25">
      <c r="A409" s="68">
        <v>389</v>
      </c>
      <c r="B409" s="335" t="s">
        <v>573</v>
      </c>
      <c r="C409" s="336" t="s">
        <v>574</v>
      </c>
      <c r="D409" s="337" t="s">
        <v>235</v>
      </c>
      <c r="E409" s="338">
        <v>122</v>
      </c>
      <c r="F409" s="336" t="s">
        <v>220</v>
      </c>
      <c r="G409" s="73" t="s">
        <v>67</v>
      </c>
      <c r="H409" s="339">
        <v>192000000</v>
      </c>
      <c r="I409" s="339">
        <v>192000000</v>
      </c>
      <c r="J409" s="340" t="s">
        <v>68</v>
      </c>
      <c r="K409" s="336" t="s">
        <v>69</v>
      </c>
      <c r="L409" s="76">
        <f t="shared" si="31"/>
        <v>0</v>
      </c>
      <c r="M409" s="343" t="s">
        <v>927</v>
      </c>
      <c r="N409" s="342" t="s">
        <v>100</v>
      </c>
      <c r="O409" s="342" t="s">
        <v>72</v>
      </c>
      <c r="P409" s="343" t="s">
        <v>69</v>
      </c>
      <c r="Q409" s="325" t="s">
        <v>916</v>
      </c>
      <c r="R409" s="325" t="s">
        <v>1166</v>
      </c>
      <c r="S409" s="325" t="s">
        <v>1182</v>
      </c>
      <c r="T409" s="99" t="s">
        <v>917</v>
      </c>
      <c r="U409" s="73">
        <v>110201202</v>
      </c>
      <c r="V409" s="99" t="s">
        <v>918</v>
      </c>
      <c r="W409" s="392" t="s">
        <v>521</v>
      </c>
      <c r="X409" s="99" t="s">
        <v>919</v>
      </c>
      <c r="Y409" s="99" t="s">
        <v>920</v>
      </c>
      <c r="Z409" s="347" t="s">
        <v>77</v>
      </c>
      <c r="AA409" s="336" t="s">
        <v>78</v>
      </c>
      <c r="AB409" s="357">
        <v>45502</v>
      </c>
      <c r="AC409" s="357">
        <v>45509</v>
      </c>
      <c r="AD409" s="357">
        <v>45516</v>
      </c>
      <c r="AE409" s="357">
        <v>45523</v>
      </c>
      <c r="AF409" s="350">
        <f t="shared" si="32"/>
        <v>7</v>
      </c>
      <c r="AG409" s="350">
        <f t="shared" si="32"/>
        <v>7</v>
      </c>
      <c r="AH409" s="350">
        <f t="shared" si="33"/>
        <v>14</v>
      </c>
      <c r="AI409" s="350" t="s">
        <v>69</v>
      </c>
      <c r="AJ409" s="351" t="s">
        <v>69</v>
      </c>
      <c r="AK409" s="350" t="str">
        <f>VLOOKUP(Q409,[5]BD!H$6:K$170,4,0)</f>
        <v>13-10-00-010</v>
      </c>
    </row>
    <row r="410" spans="1:37" s="334" customFormat="1" ht="15" customHeight="1" x14ac:dyDescent="0.25">
      <c r="A410" s="68">
        <v>390</v>
      </c>
      <c r="B410" s="335">
        <v>43191606</v>
      </c>
      <c r="C410" s="336" t="s">
        <v>928</v>
      </c>
      <c r="D410" s="337" t="s">
        <v>321</v>
      </c>
      <c r="E410" s="338">
        <v>90</v>
      </c>
      <c r="F410" s="336" t="s">
        <v>164</v>
      </c>
      <c r="G410" s="73" t="s">
        <v>67</v>
      </c>
      <c r="H410" s="339">
        <v>20000000</v>
      </c>
      <c r="I410" s="339">
        <v>20000000</v>
      </c>
      <c r="J410" s="340" t="s">
        <v>68</v>
      </c>
      <c r="K410" s="336" t="s">
        <v>69</v>
      </c>
      <c r="L410" s="76">
        <f t="shared" si="31"/>
        <v>0</v>
      </c>
      <c r="M410" s="343" t="s">
        <v>929</v>
      </c>
      <c r="N410" s="342" t="s">
        <v>154</v>
      </c>
      <c r="O410" s="342" t="s">
        <v>72</v>
      </c>
      <c r="P410" s="343" t="s">
        <v>69</v>
      </c>
      <c r="Q410" s="325" t="s">
        <v>916</v>
      </c>
      <c r="R410" s="325" t="s">
        <v>1166</v>
      </c>
      <c r="S410" s="325" t="s">
        <v>1182</v>
      </c>
      <c r="T410" s="99" t="s">
        <v>917</v>
      </c>
      <c r="U410" s="73">
        <v>110201202</v>
      </c>
      <c r="V410" s="99" t="s">
        <v>918</v>
      </c>
      <c r="W410" s="392" t="s">
        <v>521</v>
      </c>
      <c r="X410" s="99" t="s">
        <v>919</v>
      </c>
      <c r="Y410" s="99" t="s">
        <v>920</v>
      </c>
      <c r="Z410" s="347" t="s">
        <v>77</v>
      </c>
      <c r="AA410" s="336" t="s">
        <v>81</v>
      </c>
      <c r="AB410" s="357">
        <v>45446</v>
      </c>
      <c r="AC410" s="357">
        <v>45453</v>
      </c>
      <c r="AD410" s="357">
        <v>45460</v>
      </c>
      <c r="AE410" s="357">
        <v>45467</v>
      </c>
      <c r="AF410" s="350">
        <f t="shared" si="32"/>
        <v>7</v>
      </c>
      <c r="AG410" s="350">
        <f t="shared" si="32"/>
        <v>7</v>
      </c>
      <c r="AH410" s="350">
        <f t="shared" si="33"/>
        <v>14</v>
      </c>
      <c r="AI410" s="350" t="s">
        <v>69</v>
      </c>
      <c r="AJ410" s="351" t="s">
        <v>69</v>
      </c>
      <c r="AK410" s="350" t="str">
        <f>VLOOKUP(Q410,[5]BD!H$6:K$170,4,0)</f>
        <v>13-10-00-010</v>
      </c>
    </row>
    <row r="411" spans="1:37" s="334" customFormat="1" ht="15" customHeight="1" x14ac:dyDescent="0.25">
      <c r="A411" s="68">
        <v>391</v>
      </c>
      <c r="B411" s="335">
        <v>72102100</v>
      </c>
      <c r="C411" s="336" t="s">
        <v>606</v>
      </c>
      <c r="D411" s="337" t="s">
        <v>156</v>
      </c>
      <c r="E411" s="338">
        <v>264</v>
      </c>
      <c r="F411" s="336" t="s">
        <v>164</v>
      </c>
      <c r="G411" s="73" t="s">
        <v>67</v>
      </c>
      <c r="H411" s="339">
        <v>25000000</v>
      </c>
      <c r="I411" s="339">
        <v>25000000</v>
      </c>
      <c r="J411" s="340" t="s">
        <v>68</v>
      </c>
      <c r="K411" s="336" t="s">
        <v>69</v>
      </c>
      <c r="L411" s="76">
        <f t="shared" si="31"/>
        <v>0</v>
      </c>
      <c r="M411" s="343" t="s">
        <v>930</v>
      </c>
      <c r="N411" s="342" t="s">
        <v>100</v>
      </c>
      <c r="O411" s="342" t="s">
        <v>72</v>
      </c>
      <c r="P411" s="343" t="s">
        <v>69</v>
      </c>
      <c r="Q411" s="325" t="s">
        <v>916</v>
      </c>
      <c r="R411" s="325" t="s">
        <v>1166</v>
      </c>
      <c r="S411" s="325" t="s">
        <v>1182</v>
      </c>
      <c r="T411" s="99" t="s">
        <v>917</v>
      </c>
      <c r="U411" s="73">
        <v>110201202</v>
      </c>
      <c r="V411" s="99" t="s">
        <v>918</v>
      </c>
      <c r="W411" s="392" t="s">
        <v>521</v>
      </c>
      <c r="X411" s="99" t="s">
        <v>919</v>
      </c>
      <c r="Y411" s="99" t="s">
        <v>931</v>
      </c>
      <c r="Z411" s="347" t="s">
        <v>77</v>
      </c>
      <c r="AA411" s="336" t="s">
        <v>78</v>
      </c>
      <c r="AB411" s="357">
        <v>45348</v>
      </c>
      <c r="AC411" s="357">
        <v>45355</v>
      </c>
      <c r="AD411" s="357">
        <v>45362</v>
      </c>
      <c r="AE411" s="357">
        <v>45369</v>
      </c>
      <c r="AF411" s="350">
        <f t="shared" si="32"/>
        <v>7</v>
      </c>
      <c r="AG411" s="350">
        <f t="shared" si="32"/>
        <v>7</v>
      </c>
      <c r="AH411" s="350">
        <f t="shared" si="33"/>
        <v>14</v>
      </c>
      <c r="AI411" s="350" t="s">
        <v>69</v>
      </c>
      <c r="AJ411" s="351" t="s">
        <v>69</v>
      </c>
      <c r="AK411" s="350" t="str">
        <f>VLOOKUP(Q411,[5]BD!H$6:K$170,4,0)</f>
        <v>13-10-00-010</v>
      </c>
    </row>
    <row r="412" spans="1:37" s="334" customFormat="1" ht="15" customHeight="1" x14ac:dyDescent="0.25">
      <c r="A412" s="68">
        <v>392</v>
      </c>
      <c r="B412" s="335">
        <v>72101507</v>
      </c>
      <c r="C412" s="336" t="s">
        <v>504</v>
      </c>
      <c r="D412" s="337" t="s">
        <v>98</v>
      </c>
      <c r="E412" s="338">
        <v>90</v>
      </c>
      <c r="F412" s="336" t="s">
        <v>164</v>
      </c>
      <c r="G412" s="73" t="s">
        <v>67</v>
      </c>
      <c r="H412" s="339">
        <v>116000000</v>
      </c>
      <c r="I412" s="339">
        <v>116000000</v>
      </c>
      <c r="J412" s="340" t="s">
        <v>68</v>
      </c>
      <c r="K412" s="336" t="s">
        <v>69</v>
      </c>
      <c r="L412" s="76">
        <f t="shared" si="31"/>
        <v>0</v>
      </c>
      <c r="M412" s="343" t="s">
        <v>932</v>
      </c>
      <c r="N412" s="342" t="s">
        <v>514</v>
      </c>
      <c r="O412" s="342" t="s">
        <v>72</v>
      </c>
      <c r="P412" s="343" t="s">
        <v>69</v>
      </c>
      <c r="Q412" s="325" t="s">
        <v>916</v>
      </c>
      <c r="R412" s="325" t="s">
        <v>1166</v>
      </c>
      <c r="S412" s="325" t="s">
        <v>1182</v>
      </c>
      <c r="T412" s="99" t="s">
        <v>917</v>
      </c>
      <c r="U412" s="73">
        <v>110201202</v>
      </c>
      <c r="V412" s="99" t="s">
        <v>918</v>
      </c>
      <c r="W412" s="392" t="s">
        <v>521</v>
      </c>
      <c r="X412" s="99" t="s">
        <v>919</v>
      </c>
      <c r="Y412" s="99" t="s">
        <v>931</v>
      </c>
      <c r="Z412" s="347" t="s">
        <v>77</v>
      </c>
      <c r="AA412" s="336" t="s">
        <v>78</v>
      </c>
      <c r="AB412" s="357">
        <v>45467</v>
      </c>
      <c r="AC412" s="357">
        <v>45474</v>
      </c>
      <c r="AD412" s="357">
        <v>45481</v>
      </c>
      <c r="AE412" s="357">
        <v>45488</v>
      </c>
      <c r="AF412" s="350">
        <f t="shared" si="32"/>
        <v>7</v>
      </c>
      <c r="AG412" s="350">
        <f t="shared" si="32"/>
        <v>7</v>
      </c>
      <c r="AH412" s="350">
        <f t="shared" si="33"/>
        <v>14</v>
      </c>
      <c r="AI412" s="350" t="s">
        <v>69</v>
      </c>
      <c r="AJ412" s="351" t="s">
        <v>69</v>
      </c>
      <c r="AK412" s="350" t="str">
        <f>VLOOKUP(Q412,[5]BD!H$6:K$170,4,0)</f>
        <v>13-10-00-010</v>
      </c>
    </row>
    <row r="413" spans="1:37" s="334" customFormat="1" ht="15" customHeight="1" x14ac:dyDescent="0.25">
      <c r="A413" s="68">
        <v>393</v>
      </c>
      <c r="B413" s="335">
        <v>72101507</v>
      </c>
      <c r="C413" s="336" t="s">
        <v>504</v>
      </c>
      <c r="D413" s="337" t="s">
        <v>98</v>
      </c>
      <c r="E413" s="338">
        <v>90</v>
      </c>
      <c r="F413" s="336" t="s">
        <v>164</v>
      </c>
      <c r="G413" s="73" t="s">
        <v>67</v>
      </c>
      <c r="H413" s="339">
        <v>116000000</v>
      </c>
      <c r="I413" s="339">
        <v>116000000</v>
      </c>
      <c r="J413" s="340" t="s">
        <v>68</v>
      </c>
      <c r="K413" s="336" t="s">
        <v>69</v>
      </c>
      <c r="L413" s="76">
        <f t="shared" si="31"/>
        <v>0</v>
      </c>
      <c r="M413" s="343" t="s">
        <v>933</v>
      </c>
      <c r="N413" s="342" t="s">
        <v>514</v>
      </c>
      <c r="O413" s="342" t="s">
        <v>72</v>
      </c>
      <c r="P413" s="343" t="s">
        <v>69</v>
      </c>
      <c r="Q413" s="325" t="s">
        <v>916</v>
      </c>
      <c r="R413" s="325" t="s">
        <v>1166</v>
      </c>
      <c r="S413" s="325" t="s">
        <v>1182</v>
      </c>
      <c r="T413" s="99" t="s">
        <v>917</v>
      </c>
      <c r="U413" s="73">
        <v>110201202</v>
      </c>
      <c r="V413" s="99" t="s">
        <v>918</v>
      </c>
      <c r="W413" s="392" t="s">
        <v>521</v>
      </c>
      <c r="X413" s="99" t="s">
        <v>919</v>
      </c>
      <c r="Y413" s="99" t="s">
        <v>934</v>
      </c>
      <c r="Z413" s="347" t="s">
        <v>77</v>
      </c>
      <c r="AA413" s="336" t="s">
        <v>197</v>
      </c>
      <c r="AB413" s="357">
        <v>45488</v>
      </c>
      <c r="AC413" s="357">
        <v>45495</v>
      </c>
      <c r="AD413" s="357">
        <v>45502</v>
      </c>
      <c r="AE413" s="357">
        <v>45509</v>
      </c>
      <c r="AF413" s="350">
        <f t="shared" si="32"/>
        <v>7</v>
      </c>
      <c r="AG413" s="350">
        <f t="shared" si="32"/>
        <v>7</v>
      </c>
      <c r="AH413" s="350">
        <f t="shared" si="33"/>
        <v>14</v>
      </c>
      <c r="AI413" s="350" t="s">
        <v>69</v>
      </c>
      <c r="AJ413" s="351" t="s">
        <v>69</v>
      </c>
      <c r="AK413" s="350" t="str">
        <f>VLOOKUP(Q413,[5]BD!H$6:K$170,4,0)</f>
        <v>13-10-00-010</v>
      </c>
    </row>
    <row r="414" spans="1:37" s="334" customFormat="1" ht="15" customHeight="1" x14ac:dyDescent="0.25">
      <c r="A414" s="68">
        <v>394</v>
      </c>
      <c r="B414" s="335">
        <v>72101507</v>
      </c>
      <c r="C414" s="336" t="s">
        <v>504</v>
      </c>
      <c r="D414" s="337" t="s">
        <v>571</v>
      </c>
      <c r="E414" s="338">
        <v>70</v>
      </c>
      <c r="F414" s="336" t="s">
        <v>164</v>
      </c>
      <c r="G414" s="73" t="s">
        <v>67</v>
      </c>
      <c r="H414" s="339">
        <v>60449269</v>
      </c>
      <c r="I414" s="339">
        <v>60449269</v>
      </c>
      <c r="J414" s="340" t="s">
        <v>68</v>
      </c>
      <c r="K414" s="336" t="s">
        <v>69</v>
      </c>
      <c r="L414" s="76">
        <f t="shared" si="31"/>
        <v>0</v>
      </c>
      <c r="M414" s="343" t="s">
        <v>935</v>
      </c>
      <c r="N414" s="342" t="s">
        <v>514</v>
      </c>
      <c r="O414" s="342" t="s">
        <v>72</v>
      </c>
      <c r="P414" s="343" t="s">
        <v>69</v>
      </c>
      <c r="Q414" s="325" t="s">
        <v>916</v>
      </c>
      <c r="R414" s="325" t="s">
        <v>1166</v>
      </c>
      <c r="S414" s="325" t="s">
        <v>1182</v>
      </c>
      <c r="T414" s="99" t="s">
        <v>917</v>
      </c>
      <c r="U414" s="73">
        <v>110201202</v>
      </c>
      <c r="V414" s="99" t="s">
        <v>918</v>
      </c>
      <c r="W414" s="392" t="s">
        <v>521</v>
      </c>
      <c r="X414" s="99" t="s">
        <v>919</v>
      </c>
      <c r="Y414" s="99" t="s">
        <v>936</v>
      </c>
      <c r="Z414" s="347" t="s">
        <v>77</v>
      </c>
      <c r="AA414" s="336" t="s">
        <v>78</v>
      </c>
      <c r="AB414" s="357">
        <v>45530</v>
      </c>
      <c r="AC414" s="357">
        <v>45537</v>
      </c>
      <c r="AD414" s="357">
        <v>45544</v>
      </c>
      <c r="AE414" s="357">
        <v>45551</v>
      </c>
      <c r="AF414" s="350">
        <f t="shared" si="32"/>
        <v>7</v>
      </c>
      <c r="AG414" s="350">
        <f t="shared" si="32"/>
        <v>7</v>
      </c>
      <c r="AH414" s="350">
        <f t="shared" si="33"/>
        <v>14</v>
      </c>
      <c r="AI414" s="350" t="s">
        <v>69</v>
      </c>
      <c r="AJ414" s="351" t="s">
        <v>69</v>
      </c>
      <c r="AK414" s="350" t="str">
        <f>VLOOKUP(Q414,[5]BD!H$6:K$170,4,0)</f>
        <v>13-10-00-010</v>
      </c>
    </row>
    <row r="415" spans="1:37" s="334" customFormat="1" ht="15" customHeight="1" x14ac:dyDescent="0.25">
      <c r="A415" s="68">
        <v>395</v>
      </c>
      <c r="B415" s="335">
        <v>15101500</v>
      </c>
      <c r="C415" s="336" t="s">
        <v>602</v>
      </c>
      <c r="D415" s="337" t="s">
        <v>65</v>
      </c>
      <c r="E415" s="338">
        <v>335</v>
      </c>
      <c r="F415" s="336" t="s">
        <v>164</v>
      </c>
      <c r="G415" s="73" t="s">
        <v>67</v>
      </c>
      <c r="H415" s="339">
        <v>6000000</v>
      </c>
      <c r="I415" s="339">
        <v>6000000</v>
      </c>
      <c r="J415" s="340" t="s">
        <v>68</v>
      </c>
      <c r="K415" s="336" t="s">
        <v>69</v>
      </c>
      <c r="L415" s="76">
        <f t="shared" si="31"/>
        <v>0</v>
      </c>
      <c r="M415" s="343" t="s">
        <v>937</v>
      </c>
      <c r="N415" s="342" t="s">
        <v>313</v>
      </c>
      <c r="O415" s="342" t="s">
        <v>72</v>
      </c>
      <c r="P415" s="343" t="s">
        <v>69</v>
      </c>
      <c r="Q415" s="325" t="s">
        <v>938</v>
      </c>
      <c r="R415" s="325" t="s">
        <v>1166</v>
      </c>
      <c r="S415" s="325" t="s">
        <v>1182</v>
      </c>
      <c r="T415" s="99" t="s">
        <v>939</v>
      </c>
      <c r="U415" s="73">
        <v>112201202</v>
      </c>
      <c r="V415" s="99" t="s">
        <v>940</v>
      </c>
      <c r="W415" s="392" t="s">
        <v>521</v>
      </c>
      <c r="X415" s="99" t="s">
        <v>941</v>
      </c>
      <c r="Y415" s="99">
        <v>3175154831</v>
      </c>
      <c r="Z415" s="347" t="s">
        <v>77</v>
      </c>
      <c r="AA415" s="336" t="s">
        <v>83</v>
      </c>
      <c r="AB415" s="357">
        <v>45295</v>
      </c>
      <c r="AC415" s="357">
        <v>45309</v>
      </c>
      <c r="AD415" s="357">
        <v>45322</v>
      </c>
      <c r="AE415" s="357">
        <v>45322</v>
      </c>
      <c r="AF415" s="350">
        <f t="shared" si="32"/>
        <v>14</v>
      </c>
      <c r="AG415" s="350">
        <f t="shared" si="32"/>
        <v>13</v>
      </c>
      <c r="AH415" s="350">
        <f t="shared" si="33"/>
        <v>27</v>
      </c>
      <c r="AI415" s="350" t="s">
        <v>69</v>
      </c>
      <c r="AJ415" s="351" t="s">
        <v>69</v>
      </c>
      <c r="AK415" s="350" t="str">
        <f>VLOOKUP(Q415,[5]BD!H$6:K$170,4,0)</f>
        <v>13-10-00-012</v>
      </c>
    </row>
    <row r="416" spans="1:37" s="334" customFormat="1" ht="15" customHeight="1" x14ac:dyDescent="0.25">
      <c r="A416" s="68">
        <v>396</v>
      </c>
      <c r="B416" s="335">
        <v>78181500</v>
      </c>
      <c r="C416" s="336" t="s">
        <v>623</v>
      </c>
      <c r="D416" s="337" t="s">
        <v>151</v>
      </c>
      <c r="E416" s="350">
        <v>306</v>
      </c>
      <c r="F416" s="336" t="s">
        <v>164</v>
      </c>
      <c r="G416" s="73" t="s">
        <v>67</v>
      </c>
      <c r="H416" s="339">
        <v>20000000</v>
      </c>
      <c r="I416" s="339">
        <v>20000000</v>
      </c>
      <c r="J416" s="340" t="s">
        <v>68</v>
      </c>
      <c r="K416" s="336" t="s">
        <v>69</v>
      </c>
      <c r="L416" s="76">
        <f t="shared" si="31"/>
        <v>0</v>
      </c>
      <c r="M416" s="343" t="s">
        <v>942</v>
      </c>
      <c r="N416" s="342" t="s">
        <v>100</v>
      </c>
      <c r="O416" s="336" t="s">
        <v>72</v>
      </c>
      <c r="P416" s="343" t="s">
        <v>69</v>
      </c>
      <c r="Q416" s="325" t="s">
        <v>938</v>
      </c>
      <c r="R416" s="325" t="s">
        <v>1166</v>
      </c>
      <c r="S416" s="325" t="s">
        <v>1182</v>
      </c>
      <c r="T416" s="99" t="s">
        <v>939</v>
      </c>
      <c r="U416" s="73">
        <v>112201202</v>
      </c>
      <c r="V416" s="99" t="s">
        <v>940</v>
      </c>
      <c r="W416" s="392" t="s">
        <v>521</v>
      </c>
      <c r="X416" s="99" t="s">
        <v>941</v>
      </c>
      <c r="Y416" s="99">
        <v>3175154831</v>
      </c>
      <c r="Z416" s="347" t="s">
        <v>77</v>
      </c>
      <c r="AA416" s="336" t="s">
        <v>81</v>
      </c>
      <c r="AB416" s="357">
        <v>45324</v>
      </c>
      <c r="AC416" s="357">
        <v>45338</v>
      </c>
      <c r="AD416" s="357">
        <v>45351</v>
      </c>
      <c r="AE416" s="357">
        <v>45351</v>
      </c>
      <c r="AF416" s="350">
        <f t="shared" si="32"/>
        <v>14</v>
      </c>
      <c r="AG416" s="350">
        <f t="shared" si="32"/>
        <v>13</v>
      </c>
      <c r="AH416" s="350">
        <f t="shared" si="33"/>
        <v>27</v>
      </c>
      <c r="AI416" s="350" t="s">
        <v>69</v>
      </c>
      <c r="AJ416" s="351" t="s">
        <v>69</v>
      </c>
      <c r="AK416" s="350" t="str">
        <f>VLOOKUP(Q416,[5]BD!H$6:K$170,4,0)</f>
        <v>13-10-00-012</v>
      </c>
    </row>
    <row r="417" spans="1:37" s="334" customFormat="1" ht="15" customHeight="1" x14ac:dyDescent="0.25">
      <c r="A417" s="68">
        <v>397</v>
      </c>
      <c r="B417" s="335">
        <v>72154022</v>
      </c>
      <c r="C417" s="336" t="s">
        <v>484</v>
      </c>
      <c r="D417" s="337" t="s">
        <v>151</v>
      </c>
      <c r="E417" s="350">
        <v>299</v>
      </c>
      <c r="F417" s="336" t="s">
        <v>164</v>
      </c>
      <c r="G417" s="73" t="s">
        <v>67</v>
      </c>
      <c r="H417" s="339">
        <v>15000000</v>
      </c>
      <c r="I417" s="339">
        <v>15000000</v>
      </c>
      <c r="J417" s="340" t="s">
        <v>68</v>
      </c>
      <c r="K417" s="336" t="s">
        <v>69</v>
      </c>
      <c r="L417" s="76">
        <f t="shared" si="31"/>
        <v>0</v>
      </c>
      <c r="M417" s="343" t="s">
        <v>943</v>
      </c>
      <c r="N417" s="342" t="s">
        <v>100</v>
      </c>
      <c r="O417" s="336" t="s">
        <v>72</v>
      </c>
      <c r="P417" s="343" t="s">
        <v>69</v>
      </c>
      <c r="Q417" s="325" t="s">
        <v>938</v>
      </c>
      <c r="R417" s="325" t="s">
        <v>1166</v>
      </c>
      <c r="S417" s="325" t="s">
        <v>1182</v>
      </c>
      <c r="T417" s="99" t="s">
        <v>939</v>
      </c>
      <c r="U417" s="73">
        <v>112201202</v>
      </c>
      <c r="V417" s="99" t="s">
        <v>940</v>
      </c>
      <c r="W417" s="392" t="s">
        <v>521</v>
      </c>
      <c r="X417" s="99" t="s">
        <v>941</v>
      </c>
      <c r="Y417" s="99">
        <v>3175154831</v>
      </c>
      <c r="Z417" s="347" t="s">
        <v>77</v>
      </c>
      <c r="AA417" s="336" t="s">
        <v>83</v>
      </c>
      <c r="AB417" s="357">
        <v>45331</v>
      </c>
      <c r="AC417" s="357">
        <v>45345</v>
      </c>
      <c r="AD417" s="357">
        <v>45358</v>
      </c>
      <c r="AE417" s="357">
        <v>45358</v>
      </c>
      <c r="AF417" s="350">
        <f t="shared" si="32"/>
        <v>14</v>
      </c>
      <c r="AG417" s="350">
        <f t="shared" si="32"/>
        <v>13</v>
      </c>
      <c r="AH417" s="350">
        <f t="shared" si="33"/>
        <v>27</v>
      </c>
      <c r="AI417" s="350" t="s">
        <v>69</v>
      </c>
      <c r="AJ417" s="351" t="s">
        <v>69</v>
      </c>
      <c r="AK417" s="350" t="str">
        <f>VLOOKUP(Q417,[5]BD!H$6:K$170,4,0)</f>
        <v>13-10-00-012</v>
      </c>
    </row>
    <row r="418" spans="1:37" s="334" customFormat="1" ht="15" customHeight="1" x14ac:dyDescent="0.25">
      <c r="A418" s="68">
        <v>398</v>
      </c>
      <c r="B418" s="335">
        <v>73152108</v>
      </c>
      <c r="C418" s="336" t="s">
        <v>845</v>
      </c>
      <c r="D418" s="337" t="s">
        <v>156</v>
      </c>
      <c r="E418" s="350">
        <v>279</v>
      </c>
      <c r="F418" s="336" t="s">
        <v>164</v>
      </c>
      <c r="G418" s="73" t="s">
        <v>67</v>
      </c>
      <c r="H418" s="339">
        <v>15000000</v>
      </c>
      <c r="I418" s="339">
        <v>15000000</v>
      </c>
      <c r="J418" s="340" t="s">
        <v>68</v>
      </c>
      <c r="K418" s="336" t="s">
        <v>69</v>
      </c>
      <c r="L418" s="76">
        <f t="shared" si="31"/>
        <v>0</v>
      </c>
      <c r="M418" s="343" t="s">
        <v>944</v>
      </c>
      <c r="N418" s="342" t="s">
        <v>100</v>
      </c>
      <c r="O418" s="336" t="s">
        <v>72</v>
      </c>
      <c r="P418" s="343" t="s">
        <v>69</v>
      </c>
      <c r="Q418" s="325" t="s">
        <v>938</v>
      </c>
      <c r="R418" s="325" t="s">
        <v>1166</v>
      </c>
      <c r="S418" s="325" t="s">
        <v>1182</v>
      </c>
      <c r="T418" s="99" t="s">
        <v>939</v>
      </c>
      <c r="U418" s="73">
        <v>112201202</v>
      </c>
      <c r="V418" s="99" t="s">
        <v>940</v>
      </c>
      <c r="W418" s="392" t="s">
        <v>521</v>
      </c>
      <c r="X418" s="99" t="s">
        <v>941</v>
      </c>
      <c r="Y418" s="99">
        <v>3175154831</v>
      </c>
      <c r="Z418" s="347" t="s">
        <v>77</v>
      </c>
      <c r="AA418" s="336" t="s">
        <v>81</v>
      </c>
      <c r="AB418" s="357">
        <v>45352</v>
      </c>
      <c r="AC418" s="357">
        <v>45365</v>
      </c>
      <c r="AD418" s="357">
        <v>45378</v>
      </c>
      <c r="AE418" s="357">
        <v>45378</v>
      </c>
      <c r="AF418" s="350">
        <f t="shared" si="32"/>
        <v>13</v>
      </c>
      <c r="AG418" s="350">
        <f t="shared" si="32"/>
        <v>13</v>
      </c>
      <c r="AH418" s="350">
        <f t="shared" si="33"/>
        <v>26</v>
      </c>
      <c r="AI418" s="350" t="s">
        <v>69</v>
      </c>
      <c r="AJ418" s="351" t="s">
        <v>69</v>
      </c>
      <c r="AK418" s="350" t="str">
        <f>VLOOKUP(Q418,[5]BD!H$6:K$170,4,0)</f>
        <v>13-10-00-012</v>
      </c>
    </row>
    <row r="419" spans="1:37" s="334" customFormat="1" ht="15" customHeight="1" x14ac:dyDescent="0.25">
      <c r="A419" s="68">
        <v>399</v>
      </c>
      <c r="B419" s="335">
        <v>39121700</v>
      </c>
      <c r="C419" s="336" t="s">
        <v>558</v>
      </c>
      <c r="D419" s="337" t="s">
        <v>167</v>
      </c>
      <c r="E419" s="350">
        <v>246</v>
      </c>
      <c r="F419" s="336" t="s">
        <v>164</v>
      </c>
      <c r="G419" s="73" t="s">
        <v>67</v>
      </c>
      <c r="H419" s="339">
        <v>15000000</v>
      </c>
      <c r="I419" s="339">
        <v>15000000</v>
      </c>
      <c r="J419" s="340" t="s">
        <v>68</v>
      </c>
      <c r="K419" s="336" t="s">
        <v>69</v>
      </c>
      <c r="L419" s="76">
        <f t="shared" si="31"/>
        <v>0</v>
      </c>
      <c r="M419" s="343" t="s">
        <v>945</v>
      </c>
      <c r="N419" s="342" t="s">
        <v>313</v>
      </c>
      <c r="O419" s="336" t="s">
        <v>72</v>
      </c>
      <c r="P419" s="343" t="s">
        <v>69</v>
      </c>
      <c r="Q419" s="325" t="s">
        <v>938</v>
      </c>
      <c r="R419" s="325" t="s">
        <v>1166</v>
      </c>
      <c r="S419" s="325" t="s">
        <v>1182</v>
      </c>
      <c r="T419" s="99" t="s">
        <v>939</v>
      </c>
      <c r="U419" s="73">
        <v>112201202</v>
      </c>
      <c r="V419" s="99" t="s">
        <v>940</v>
      </c>
      <c r="W419" s="392" t="s">
        <v>521</v>
      </c>
      <c r="X419" s="99" t="s">
        <v>941</v>
      </c>
      <c r="Y419" s="99">
        <v>3175154831</v>
      </c>
      <c r="Z419" s="347" t="s">
        <v>77</v>
      </c>
      <c r="AA419" s="336" t="s">
        <v>83</v>
      </c>
      <c r="AB419" s="357">
        <v>45384</v>
      </c>
      <c r="AC419" s="357">
        <v>45397</v>
      </c>
      <c r="AD419" s="357">
        <v>45411</v>
      </c>
      <c r="AE419" s="357">
        <v>45411</v>
      </c>
      <c r="AF419" s="350">
        <f t="shared" si="32"/>
        <v>13</v>
      </c>
      <c r="AG419" s="350">
        <f t="shared" si="32"/>
        <v>14</v>
      </c>
      <c r="AH419" s="350">
        <f t="shared" si="33"/>
        <v>27</v>
      </c>
      <c r="AI419" s="350" t="s">
        <v>69</v>
      </c>
      <c r="AJ419" s="351" t="s">
        <v>69</v>
      </c>
      <c r="AK419" s="350" t="str">
        <f>VLOOKUP(Q419,[5]BD!H$6:K$170,4,0)</f>
        <v>13-10-00-012</v>
      </c>
    </row>
    <row r="420" spans="1:37" s="334" customFormat="1" ht="15" customHeight="1" x14ac:dyDescent="0.25">
      <c r="A420" s="68">
        <v>400</v>
      </c>
      <c r="B420" s="335">
        <v>24102004</v>
      </c>
      <c r="C420" s="336" t="s">
        <v>946</v>
      </c>
      <c r="D420" s="337" t="s">
        <v>241</v>
      </c>
      <c r="E420" s="350">
        <v>215</v>
      </c>
      <c r="F420" s="336" t="s">
        <v>164</v>
      </c>
      <c r="G420" s="73" t="s">
        <v>67</v>
      </c>
      <c r="H420" s="339">
        <v>20000000</v>
      </c>
      <c r="I420" s="339">
        <v>20000000</v>
      </c>
      <c r="J420" s="340" t="s">
        <v>68</v>
      </c>
      <c r="K420" s="336" t="s">
        <v>69</v>
      </c>
      <c r="L420" s="76">
        <f t="shared" si="31"/>
        <v>0</v>
      </c>
      <c r="M420" s="343" t="s">
        <v>947</v>
      </c>
      <c r="N420" s="342" t="s">
        <v>154</v>
      </c>
      <c r="O420" s="336" t="s">
        <v>72</v>
      </c>
      <c r="P420" s="343" t="s">
        <v>69</v>
      </c>
      <c r="Q420" s="325" t="s">
        <v>938</v>
      </c>
      <c r="R420" s="325" t="s">
        <v>1166</v>
      </c>
      <c r="S420" s="325" t="s">
        <v>1182</v>
      </c>
      <c r="T420" s="99" t="s">
        <v>939</v>
      </c>
      <c r="U420" s="73">
        <v>112201202</v>
      </c>
      <c r="V420" s="99" t="s">
        <v>940</v>
      </c>
      <c r="W420" s="392" t="s">
        <v>521</v>
      </c>
      <c r="X420" s="99" t="s">
        <v>941</v>
      </c>
      <c r="Y420" s="99">
        <v>3175154831</v>
      </c>
      <c r="Z420" s="347" t="s">
        <v>77</v>
      </c>
      <c r="AA420" s="336" t="s">
        <v>83</v>
      </c>
      <c r="AB420" s="357">
        <v>45415</v>
      </c>
      <c r="AC420" s="357">
        <v>45428</v>
      </c>
      <c r="AD420" s="357">
        <v>45442</v>
      </c>
      <c r="AE420" s="357">
        <v>45442</v>
      </c>
      <c r="AF420" s="350">
        <f t="shared" si="32"/>
        <v>13</v>
      </c>
      <c r="AG420" s="350">
        <f t="shared" si="32"/>
        <v>14</v>
      </c>
      <c r="AH420" s="350">
        <f t="shared" si="33"/>
        <v>27</v>
      </c>
      <c r="AI420" s="350" t="s">
        <v>69</v>
      </c>
      <c r="AJ420" s="351" t="s">
        <v>69</v>
      </c>
      <c r="AK420" s="350" t="str">
        <f>VLOOKUP(Q420,[5]BD!H$6:K$170,4,0)</f>
        <v>13-10-00-012</v>
      </c>
    </row>
    <row r="421" spans="1:37" s="334" customFormat="1" ht="15" customHeight="1" x14ac:dyDescent="0.25">
      <c r="A421" s="68">
        <v>401</v>
      </c>
      <c r="B421" s="335">
        <v>72102100</v>
      </c>
      <c r="C421" s="336" t="s">
        <v>606</v>
      </c>
      <c r="D421" s="337" t="s">
        <v>151</v>
      </c>
      <c r="E421" s="350">
        <v>306</v>
      </c>
      <c r="F421" s="336" t="s">
        <v>164</v>
      </c>
      <c r="G421" s="73" t="s">
        <v>67</v>
      </c>
      <c r="H421" s="339">
        <v>7000000</v>
      </c>
      <c r="I421" s="339">
        <v>7000000</v>
      </c>
      <c r="J421" s="340" t="s">
        <v>68</v>
      </c>
      <c r="K421" s="336" t="s">
        <v>69</v>
      </c>
      <c r="L421" s="76">
        <f t="shared" si="31"/>
        <v>0</v>
      </c>
      <c r="M421" s="343" t="s">
        <v>948</v>
      </c>
      <c r="N421" s="342" t="s">
        <v>100</v>
      </c>
      <c r="O421" s="336" t="s">
        <v>72</v>
      </c>
      <c r="P421" s="343" t="s">
        <v>69</v>
      </c>
      <c r="Q421" s="325" t="s">
        <v>938</v>
      </c>
      <c r="R421" s="325" t="s">
        <v>1166</v>
      </c>
      <c r="S421" s="325" t="s">
        <v>1182</v>
      </c>
      <c r="T421" s="99" t="s">
        <v>939</v>
      </c>
      <c r="U421" s="73">
        <v>112201202</v>
      </c>
      <c r="V421" s="99" t="s">
        <v>940</v>
      </c>
      <c r="W421" s="392" t="s">
        <v>521</v>
      </c>
      <c r="X421" s="99" t="s">
        <v>941</v>
      </c>
      <c r="Y421" s="99">
        <v>3175154831</v>
      </c>
      <c r="Z421" s="347" t="s">
        <v>77</v>
      </c>
      <c r="AA421" s="336" t="s">
        <v>81</v>
      </c>
      <c r="AB421" s="357">
        <v>45324</v>
      </c>
      <c r="AC421" s="357">
        <v>45337</v>
      </c>
      <c r="AD421" s="357">
        <v>45351</v>
      </c>
      <c r="AE421" s="357">
        <v>45351</v>
      </c>
      <c r="AF421" s="350">
        <f t="shared" si="32"/>
        <v>13</v>
      </c>
      <c r="AG421" s="350">
        <f t="shared" si="32"/>
        <v>14</v>
      </c>
      <c r="AH421" s="350">
        <f t="shared" si="33"/>
        <v>27</v>
      </c>
      <c r="AI421" s="350" t="s">
        <v>69</v>
      </c>
      <c r="AJ421" s="351" t="s">
        <v>69</v>
      </c>
      <c r="AK421" s="350" t="str">
        <f>VLOOKUP(Q421,[5]BD!H$6:K$170,4,0)</f>
        <v>13-10-00-012</v>
      </c>
    </row>
    <row r="422" spans="1:37" s="334" customFormat="1" ht="15" customHeight="1" x14ac:dyDescent="0.25">
      <c r="A422" s="68">
        <v>402</v>
      </c>
      <c r="B422" s="335">
        <v>80131500</v>
      </c>
      <c r="C422" s="345" t="s">
        <v>166</v>
      </c>
      <c r="D422" s="337" t="s">
        <v>65</v>
      </c>
      <c r="E422" s="350">
        <v>365</v>
      </c>
      <c r="F422" s="336" t="s">
        <v>66</v>
      </c>
      <c r="G422" s="73" t="s">
        <v>67</v>
      </c>
      <c r="H422" s="395">
        <v>108713460</v>
      </c>
      <c r="I422" s="396">
        <v>108713460</v>
      </c>
      <c r="J422" s="340" t="s">
        <v>68</v>
      </c>
      <c r="K422" s="336" t="s">
        <v>69</v>
      </c>
      <c r="L422" s="76">
        <f t="shared" si="31"/>
        <v>0</v>
      </c>
      <c r="M422" s="345" t="s">
        <v>949</v>
      </c>
      <c r="N422" s="342" t="s">
        <v>169</v>
      </c>
      <c r="O422" s="342" t="s">
        <v>72</v>
      </c>
      <c r="P422" s="343" t="s">
        <v>69</v>
      </c>
      <c r="Q422" s="325" t="s">
        <v>950</v>
      </c>
      <c r="R422" s="325" t="s">
        <v>1166</v>
      </c>
      <c r="S422" s="325" t="s">
        <v>1182</v>
      </c>
      <c r="T422" s="99" t="s">
        <v>951</v>
      </c>
      <c r="U422" s="73">
        <v>113201202</v>
      </c>
      <c r="V422" s="99" t="s">
        <v>952</v>
      </c>
      <c r="W422" s="392" t="s">
        <v>521</v>
      </c>
      <c r="X422" s="99" t="s">
        <v>953</v>
      </c>
      <c r="Y422" s="99">
        <v>6088631243</v>
      </c>
      <c r="Z422" s="347" t="s">
        <v>77</v>
      </c>
      <c r="AA422" s="336" t="s">
        <v>78</v>
      </c>
      <c r="AB422" s="357">
        <v>45271</v>
      </c>
      <c r="AC422" s="357">
        <v>45293</v>
      </c>
      <c r="AD422" s="357">
        <v>45293</v>
      </c>
      <c r="AE422" s="357">
        <v>45293</v>
      </c>
      <c r="AF422" s="350">
        <f t="shared" si="32"/>
        <v>22</v>
      </c>
      <c r="AG422" s="350">
        <f t="shared" si="32"/>
        <v>0</v>
      </c>
      <c r="AH422" s="350">
        <f t="shared" si="33"/>
        <v>22</v>
      </c>
      <c r="AI422" s="350" t="s">
        <v>69</v>
      </c>
      <c r="AJ422" s="351" t="s">
        <v>69</v>
      </c>
      <c r="AK422" s="350" t="str">
        <f>VLOOKUP(Q422,[5]BD!H$6:K$170,4,0)</f>
        <v>13-10-00-013</v>
      </c>
    </row>
    <row r="423" spans="1:37" s="334" customFormat="1" ht="15" customHeight="1" x14ac:dyDescent="0.25">
      <c r="A423" s="68">
        <v>403</v>
      </c>
      <c r="B423" s="335">
        <v>15101500</v>
      </c>
      <c r="C423" s="336" t="s">
        <v>602</v>
      </c>
      <c r="D423" s="337" t="s">
        <v>65</v>
      </c>
      <c r="E423" s="350">
        <v>328</v>
      </c>
      <c r="F423" s="336" t="s">
        <v>164</v>
      </c>
      <c r="G423" s="73" t="s">
        <v>67</v>
      </c>
      <c r="H423" s="395">
        <v>15000000</v>
      </c>
      <c r="I423" s="396">
        <v>15000000</v>
      </c>
      <c r="J423" s="340" t="s">
        <v>68</v>
      </c>
      <c r="K423" s="336" t="s">
        <v>69</v>
      </c>
      <c r="L423" s="76">
        <f t="shared" si="31"/>
        <v>0</v>
      </c>
      <c r="M423" s="345" t="s">
        <v>954</v>
      </c>
      <c r="N423" s="342" t="s">
        <v>313</v>
      </c>
      <c r="O423" s="342" t="s">
        <v>72</v>
      </c>
      <c r="P423" s="343" t="s">
        <v>69</v>
      </c>
      <c r="Q423" s="325" t="s">
        <v>950</v>
      </c>
      <c r="R423" s="325" t="s">
        <v>1166</v>
      </c>
      <c r="S423" s="325" t="s">
        <v>1182</v>
      </c>
      <c r="T423" s="99" t="s">
        <v>951</v>
      </c>
      <c r="U423" s="73">
        <v>113201202</v>
      </c>
      <c r="V423" s="99" t="s">
        <v>952</v>
      </c>
      <c r="W423" s="392" t="s">
        <v>521</v>
      </c>
      <c r="X423" s="99" t="s">
        <v>953</v>
      </c>
      <c r="Y423" s="99">
        <v>6088631243</v>
      </c>
      <c r="Z423" s="347" t="s">
        <v>77</v>
      </c>
      <c r="AA423" s="336" t="s">
        <v>83</v>
      </c>
      <c r="AB423" s="357">
        <v>45275</v>
      </c>
      <c r="AC423" s="357">
        <v>45306</v>
      </c>
      <c r="AD423" s="357">
        <v>45324</v>
      </c>
      <c r="AE423" s="357">
        <v>45327</v>
      </c>
      <c r="AF423" s="350">
        <f t="shared" si="32"/>
        <v>31</v>
      </c>
      <c r="AG423" s="350">
        <f t="shared" si="32"/>
        <v>18</v>
      </c>
      <c r="AH423" s="350">
        <f t="shared" si="33"/>
        <v>49</v>
      </c>
      <c r="AI423" s="350" t="s">
        <v>69</v>
      </c>
      <c r="AJ423" s="351" t="s">
        <v>69</v>
      </c>
      <c r="AK423" s="350" t="str">
        <f>VLOOKUP(Q423,[5]BD!H$6:K$170,4,0)</f>
        <v>13-10-00-013</v>
      </c>
    </row>
    <row r="424" spans="1:37" s="334" customFormat="1" ht="15" customHeight="1" x14ac:dyDescent="0.25">
      <c r="A424" s="68">
        <v>404</v>
      </c>
      <c r="B424" s="335">
        <v>78181500</v>
      </c>
      <c r="C424" s="336" t="s">
        <v>623</v>
      </c>
      <c r="D424" s="337" t="s">
        <v>65</v>
      </c>
      <c r="E424" s="350">
        <v>302</v>
      </c>
      <c r="F424" s="336" t="s">
        <v>164</v>
      </c>
      <c r="G424" s="73" t="s">
        <v>67</v>
      </c>
      <c r="H424" s="395">
        <v>40000000</v>
      </c>
      <c r="I424" s="396">
        <v>40000000</v>
      </c>
      <c r="J424" s="340" t="s">
        <v>68</v>
      </c>
      <c r="K424" s="336" t="s">
        <v>69</v>
      </c>
      <c r="L424" s="76">
        <f t="shared" si="31"/>
        <v>0</v>
      </c>
      <c r="M424" s="345" t="s">
        <v>955</v>
      </c>
      <c r="N424" s="342" t="s">
        <v>100</v>
      </c>
      <c r="O424" s="342" t="s">
        <v>72</v>
      </c>
      <c r="P424" s="343" t="s">
        <v>69</v>
      </c>
      <c r="Q424" s="325" t="s">
        <v>950</v>
      </c>
      <c r="R424" s="325" t="s">
        <v>1166</v>
      </c>
      <c r="S424" s="325" t="s">
        <v>1182</v>
      </c>
      <c r="T424" s="99" t="s">
        <v>951</v>
      </c>
      <c r="U424" s="73">
        <v>113201202</v>
      </c>
      <c r="V424" s="99" t="s">
        <v>952</v>
      </c>
      <c r="W424" s="392" t="s">
        <v>521</v>
      </c>
      <c r="X424" s="99" t="s">
        <v>953</v>
      </c>
      <c r="Y424" s="99">
        <v>6088631243</v>
      </c>
      <c r="Z424" s="347" t="s">
        <v>77</v>
      </c>
      <c r="AA424" s="336" t="s">
        <v>197</v>
      </c>
      <c r="AB424" s="357">
        <v>45282</v>
      </c>
      <c r="AC424" s="357">
        <v>45313</v>
      </c>
      <c r="AD424" s="357">
        <v>45331</v>
      </c>
      <c r="AE424" s="357">
        <v>45334</v>
      </c>
      <c r="AF424" s="350">
        <f t="shared" si="32"/>
        <v>31</v>
      </c>
      <c r="AG424" s="350">
        <f t="shared" si="32"/>
        <v>18</v>
      </c>
      <c r="AH424" s="350">
        <f t="shared" si="33"/>
        <v>49</v>
      </c>
      <c r="AI424" s="350" t="s">
        <v>69</v>
      </c>
      <c r="AJ424" s="351" t="s">
        <v>69</v>
      </c>
      <c r="AK424" s="350" t="str">
        <f>VLOOKUP(Q424,[5]BD!H$6:K$170,4,0)</f>
        <v>13-10-00-013</v>
      </c>
    </row>
    <row r="425" spans="1:37" s="334" customFormat="1" ht="15" customHeight="1" x14ac:dyDescent="0.25">
      <c r="A425" s="68">
        <v>405</v>
      </c>
      <c r="B425" s="335">
        <v>72102100</v>
      </c>
      <c r="C425" s="336" t="s">
        <v>606</v>
      </c>
      <c r="D425" s="337" t="s">
        <v>151</v>
      </c>
      <c r="E425" s="350">
        <v>295</v>
      </c>
      <c r="F425" s="336" t="s">
        <v>164</v>
      </c>
      <c r="G425" s="73" t="s">
        <v>67</v>
      </c>
      <c r="H425" s="395">
        <v>33462000</v>
      </c>
      <c r="I425" s="395">
        <v>33462000</v>
      </c>
      <c r="J425" s="340" t="s">
        <v>68</v>
      </c>
      <c r="K425" s="336" t="s">
        <v>69</v>
      </c>
      <c r="L425" s="76">
        <f t="shared" si="31"/>
        <v>0</v>
      </c>
      <c r="M425" s="345" t="s">
        <v>956</v>
      </c>
      <c r="N425" s="342" t="s">
        <v>100</v>
      </c>
      <c r="O425" s="342" t="s">
        <v>72</v>
      </c>
      <c r="P425" s="343" t="s">
        <v>69</v>
      </c>
      <c r="Q425" s="325" t="s">
        <v>950</v>
      </c>
      <c r="R425" s="325" t="s">
        <v>1166</v>
      </c>
      <c r="S425" s="325" t="s">
        <v>1182</v>
      </c>
      <c r="T425" s="99" t="s">
        <v>951</v>
      </c>
      <c r="U425" s="73">
        <v>113201202</v>
      </c>
      <c r="V425" s="99" t="s">
        <v>952</v>
      </c>
      <c r="W425" s="392" t="s">
        <v>521</v>
      </c>
      <c r="X425" s="99" t="s">
        <v>953</v>
      </c>
      <c r="Y425" s="99">
        <v>6088631243</v>
      </c>
      <c r="Z425" s="347" t="s">
        <v>77</v>
      </c>
      <c r="AA425" s="336" t="s">
        <v>83</v>
      </c>
      <c r="AB425" s="357">
        <v>45313</v>
      </c>
      <c r="AC425" s="357">
        <v>45341</v>
      </c>
      <c r="AD425" s="357">
        <v>45356</v>
      </c>
      <c r="AE425" s="357">
        <v>45357</v>
      </c>
      <c r="AF425" s="350">
        <f t="shared" si="32"/>
        <v>28</v>
      </c>
      <c r="AG425" s="350">
        <f t="shared" si="32"/>
        <v>15</v>
      </c>
      <c r="AH425" s="350">
        <f t="shared" si="33"/>
        <v>43</v>
      </c>
      <c r="AI425" s="350" t="s">
        <v>69</v>
      </c>
      <c r="AJ425" s="351" t="s">
        <v>69</v>
      </c>
      <c r="AK425" s="350" t="str">
        <f>VLOOKUP(Q425,[5]BD!H$6:K$170,4,0)</f>
        <v>13-10-00-013</v>
      </c>
    </row>
    <row r="426" spans="1:37" s="334" customFormat="1" ht="15" customHeight="1" x14ac:dyDescent="0.25">
      <c r="A426" s="68">
        <v>406</v>
      </c>
      <c r="B426" s="335">
        <v>72101507</v>
      </c>
      <c r="C426" s="336" t="s">
        <v>504</v>
      </c>
      <c r="D426" s="337" t="s">
        <v>151</v>
      </c>
      <c r="E426" s="350">
        <v>256</v>
      </c>
      <c r="F426" s="336" t="s">
        <v>164</v>
      </c>
      <c r="G426" s="73" t="s">
        <v>67</v>
      </c>
      <c r="H426" s="395">
        <v>15000000</v>
      </c>
      <c r="I426" s="396">
        <v>15000000</v>
      </c>
      <c r="J426" s="340" t="s">
        <v>68</v>
      </c>
      <c r="K426" s="336" t="s">
        <v>69</v>
      </c>
      <c r="L426" s="76">
        <f t="shared" si="31"/>
        <v>0</v>
      </c>
      <c r="M426" s="345" t="s">
        <v>957</v>
      </c>
      <c r="N426" s="342" t="s">
        <v>100</v>
      </c>
      <c r="O426" s="342" t="s">
        <v>72</v>
      </c>
      <c r="P426" s="343" t="s">
        <v>69</v>
      </c>
      <c r="Q426" s="325" t="s">
        <v>950</v>
      </c>
      <c r="R426" s="325" t="s">
        <v>1166</v>
      </c>
      <c r="S426" s="325" t="s">
        <v>1182</v>
      </c>
      <c r="T426" s="99" t="s">
        <v>951</v>
      </c>
      <c r="U426" s="73">
        <v>113201202</v>
      </c>
      <c r="V426" s="99" t="s">
        <v>952</v>
      </c>
      <c r="W426" s="392" t="s">
        <v>521</v>
      </c>
      <c r="X426" s="99" t="s">
        <v>953</v>
      </c>
      <c r="Y426" s="99">
        <v>6088631243</v>
      </c>
      <c r="Z426" s="347" t="s">
        <v>77</v>
      </c>
      <c r="AA426" s="336" t="s">
        <v>83</v>
      </c>
      <c r="AB426" s="357">
        <v>45314</v>
      </c>
      <c r="AC426" s="357">
        <v>45345</v>
      </c>
      <c r="AD426" s="357">
        <v>45364</v>
      </c>
      <c r="AE426" s="357">
        <v>45365</v>
      </c>
      <c r="AF426" s="350">
        <f t="shared" si="32"/>
        <v>31</v>
      </c>
      <c r="AG426" s="350">
        <f t="shared" si="32"/>
        <v>19</v>
      </c>
      <c r="AH426" s="350">
        <f t="shared" si="33"/>
        <v>50</v>
      </c>
      <c r="AI426" s="350" t="s">
        <v>69</v>
      </c>
      <c r="AJ426" s="351" t="s">
        <v>69</v>
      </c>
      <c r="AK426" s="350" t="str">
        <f>VLOOKUP(Q426,[5]BD!H$6:K$170,4,0)</f>
        <v>13-10-00-013</v>
      </c>
    </row>
    <row r="427" spans="1:37" s="334" customFormat="1" ht="15" customHeight="1" x14ac:dyDescent="0.25">
      <c r="A427" s="68">
        <v>407</v>
      </c>
      <c r="B427" s="335">
        <v>39121700</v>
      </c>
      <c r="C427" s="336" t="s">
        <v>558</v>
      </c>
      <c r="D427" s="337" t="s">
        <v>156</v>
      </c>
      <c r="E427" s="350">
        <v>270</v>
      </c>
      <c r="F427" s="336" t="s">
        <v>164</v>
      </c>
      <c r="G427" s="73" t="s">
        <v>67</v>
      </c>
      <c r="H427" s="395">
        <v>19500000</v>
      </c>
      <c r="I427" s="396">
        <v>19500000</v>
      </c>
      <c r="J427" s="340" t="s">
        <v>68</v>
      </c>
      <c r="K427" s="336" t="s">
        <v>69</v>
      </c>
      <c r="L427" s="76">
        <f t="shared" si="31"/>
        <v>0</v>
      </c>
      <c r="M427" s="345" t="s">
        <v>958</v>
      </c>
      <c r="N427" s="342" t="s">
        <v>313</v>
      </c>
      <c r="O427" s="342" t="s">
        <v>72</v>
      </c>
      <c r="P427" s="343" t="s">
        <v>69</v>
      </c>
      <c r="Q427" s="325" t="s">
        <v>950</v>
      </c>
      <c r="R427" s="325" t="s">
        <v>1166</v>
      </c>
      <c r="S427" s="325" t="s">
        <v>1182</v>
      </c>
      <c r="T427" s="99" t="s">
        <v>951</v>
      </c>
      <c r="U427" s="73">
        <v>113201202</v>
      </c>
      <c r="V427" s="99" t="s">
        <v>952</v>
      </c>
      <c r="W427" s="392" t="s">
        <v>521</v>
      </c>
      <c r="X427" s="99" t="s">
        <v>953</v>
      </c>
      <c r="Y427" s="99">
        <v>6088631243</v>
      </c>
      <c r="Z427" s="347" t="s">
        <v>77</v>
      </c>
      <c r="AA427" s="336" t="s">
        <v>81</v>
      </c>
      <c r="AB427" s="357">
        <v>45331</v>
      </c>
      <c r="AC427" s="357">
        <v>45363</v>
      </c>
      <c r="AD427" s="357">
        <v>45385</v>
      </c>
      <c r="AE427" s="357">
        <v>45355</v>
      </c>
      <c r="AF427" s="350">
        <f t="shared" si="32"/>
        <v>32</v>
      </c>
      <c r="AG427" s="350">
        <f t="shared" si="32"/>
        <v>22</v>
      </c>
      <c r="AH427" s="350">
        <f t="shared" si="33"/>
        <v>54</v>
      </c>
      <c r="AI427" s="350" t="s">
        <v>69</v>
      </c>
      <c r="AJ427" s="351" t="s">
        <v>69</v>
      </c>
      <c r="AK427" s="350" t="str">
        <f>VLOOKUP(Q427,[5]BD!H$6:K$170,4,0)</f>
        <v>13-10-00-013</v>
      </c>
    </row>
    <row r="428" spans="1:37" s="334" customFormat="1" ht="15" customHeight="1" x14ac:dyDescent="0.25">
      <c r="A428" s="68">
        <v>408</v>
      </c>
      <c r="B428" s="342">
        <v>72154055</v>
      </c>
      <c r="C428" s="379" t="s">
        <v>695</v>
      </c>
      <c r="D428" s="337" t="s">
        <v>167</v>
      </c>
      <c r="E428" s="350">
        <v>222</v>
      </c>
      <c r="F428" s="336" t="s">
        <v>164</v>
      </c>
      <c r="G428" s="73" t="s">
        <v>67</v>
      </c>
      <c r="H428" s="395">
        <v>2800000</v>
      </c>
      <c r="I428" s="396">
        <v>2800000</v>
      </c>
      <c r="J428" s="340" t="s">
        <v>68</v>
      </c>
      <c r="K428" s="336" t="s">
        <v>69</v>
      </c>
      <c r="L428" s="76">
        <f t="shared" si="31"/>
        <v>0</v>
      </c>
      <c r="M428" s="345" t="s">
        <v>959</v>
      </c>
      <c r="N428" s="342" t="s">
        <v>100</v>
      </c>
      <c r="O428" s="342" t="s">
        <v>72</v>
      </c>
      <c r="P428" s="343" t="s">
        <v>69</v>
      </c>
      <c r="Q428" s="325" t="s">
        <v>950</v>
      </c>
      <c r="R428" s="325" t="s">
        <v>1166</v>
      </c>
      <c r="S428" s="325" t="s">
        <v>1182</v>
      </c>
      <c r="T428" s="99" t="s">
        <v>951</v>
      </c>
      <c r="U428" s="73">
        <v>113201202</v>
      </c>
      <c r="V428" s="99" t="s">
        <v>952</v>
      </c>
      <c r="W428" s="392" t="s">
        <v>521</v>
      </c>
      <c r="X428" s="99" t="s">
        <v>953</v>
      </c>
      <c r="Y428" s="99">
        <v>6088631243</v>
      </c>
      <c r="Z428" s="347" t="s">
        <v>77</v>
      </c>
      <c r="AA428" s="336" t="s">
        <v>81</v>
      </c>
      <c r="AB428" s="357">
        <v>45362</v>
      </c>
      <c r="AC428" s="357">
        <v>45390</v>
      </c>
      <c r="AD428" s="357">
        <v>45408</v>
      </c>
      <c r="AE428" s="357">
        <v>45411</v>
      </c>
      <c r="AF428" s="350">
        <f t="shared" si="32"/>
        <v>28</v>
      </c>
      <c r="AG428" s="350">
        <f t="shared" si="32"/>
        <v>18</v>
      </c>
      <c r="AH428" s="350">
        <f t="shared" si="33"/>
        <v>46</v>
      </c>
      <c r="AI428" s="350" t="s">
        <v>69</v>
      </c>
      <c r="AJ428" s="351" t="s">
        <v>69</v>
      </c>
      <c r="AK428" s="350" t="str">
        <f>VLOOKUP(Q428,[5]BD!H$6:K$170,4,0)</f>
        <v>13-10-00-013</v>
      </c>
    </row>
    <row r="429" spans="1:37" s="334" customFormat="1" ht="15" customHeight="1" x14ac:dyDescent="0.25">
      <c r="A429" s="68">
        <v>409</v>
      </c>
      <c r="B429" s="342">
        <v>72154022</v>
      </c>
      <c r="C429" s="336" t="s">
        <v>484</v>
      </c>
      <c r="D429" s="337" t="s">
        <v>241</v>
      </c>
      <c r="E429" s="350">
        <v>193</v>
      </c>
      <c r="F429" s="336" t="s">
        <v>164</v>
      </c>
      <c r="G429" s="73" t="s">
        <v>67</v>
      </c>
      <c r="H429" s="395">
        <v>7000000</v>
      </c>
      <c r="I429" s="396">
        <v>7000000</v>
      </c>
      <c r="J429" s="340" t="s">
        <v>68</v>
      </c>
      <c r="K429" s="336" t="s">
        <v>69</v>
      </c>
      <c r="L429" s="76">
        <f t="shared" si="31"/>
        <v>0</v>
      </c>
      <c r="M429" s="345" t="s">
        <v>960</v>
      </c>
      <c r="N429" s="342" t="s">
        <v>100</v>
      </c>
      <c r="O429" s="342" t="s">
        <v>72</v>
      </c>
      <c r="P429" s="343" t="s">
        <v>69</v>
      </c>
      <c r="Q429" s="325" t="s">
        <v>950</v>
      </c>
      <c r="R429" s="325" t="s">
        <v>1166</v>
      </c>
      <c r="S429" s="325" t="s">
        <v>1182</v>
      </c>
      <c r="T429" s="99" t="s">
        <v>951</v>
      </c>
      <c r="U429" s="73">
        <v>113201202</v>
      </c>
      <c r="V429" s="99" t="s">
        <v>952</v>
      </c>
      <c r="W429" s="392" t="s">
        <v>521</v>
      </c>
      <c r="X429" s="99" t="s">
        <v>953</v>
      </c>
      <c r="Y429" s="99">
        <v>6088631243</v>
      </c>
      <c r="Z429" s="347" t="s">
        <v>77</v>
      </c>
      <c r="AA429" s="336" t="s">
        <v>81</v>
      </c>
      <c r="AB429" s="357">
        <v>45387</v>
      </c>
      <c r="AC429" s="357">
        <v>45418</v>
      </c>
      <c r="AD429" s="357">
        <v>45436</v>
      </c>
      <c r="AE429" s="357">
        <v>45439</v>
      </c>
      <c r="AF429" s="350">
        <f t="shared" si="32"/>
        <v>31</v>
      </c>
      <c r="AG429" s="350">
        <f t="shared" si="32"/>
        <v>18</v>
      </c>
      <c r="AH429" s="350">
        <f t="shared" si="33"/>
        <v>49</v>
      </c>
      <c r="AI429" s="350" t="s">
        <v>69</v>
      </c>
      <c r="AJ429" s="351" t="s">
        <v>69</v>
      </c>
      <c r="AK429" s="350" t="str">
        <f>VLOOKUP(Q429,[5]BD!H$6:K$170,4,0)</f>
        <v>13-10-00-013</v>
      </c>
    </row>
    <row r="430" spans="1:37" s="334" customFormat="1" ht="15" customHeight="1" x14ac:dyDescent="0.25">
      <c r="A430" s="68">
        <v>410</v>
      </c>
      <c r="B430" s="342">
        <v>76111501</v>
      </c>
      <c r="C430" s="379" t="s">
        <v>961</v>
      </c>
      <c r="D430" s="337" t="s">
        <v>98</v>
      </c>
      <c r="E430" s="350">
        <v>60</v>
      </c>
      <c r="F430" s="336" t="s">
        <v>164</v>
      </c>
      <c r="G430" s="73" t="s">
        <v>67</v>
      </c>
      <c r="H430" s="397">
        <v>33000000</v>
      </c>
      <c r="I430" s="397">
        <v>33000000</v>
      </c>
      <c r="J430" s="340" t="s">
        <v>68</v>
      </c>
      <c r="K430" s="336" t="s">
        <v>69</v>
      </c>
      <c r="L430" s="76">
        <f t="shared" si="31"/>
        <v>0</v>
      </c>
      <c r="M430" s="345" t="s">
        <v>962</v>
      </c>
      <c r="N430" s="342" t="s">
        <v>100</v>
      </c>
      <c r="O430" s="342" t="s">
        <v>72</v>
      </c>
      <c r="P430" s="343" t="s">
        <v>69</v>
      </c>
      <c r="Q430" s="325" t="s">
        <v>950</v>
      </c>
      <c r="R430" s="325" t="s">
        <v>1166</v>
      </c>
      <c r="S430" s="325" t="s">
        <v>1182</v>
      </c>
      <c r="T430" s="99" t="s">
        <v>951</v>
      </c>
      <c r="U430" s="73">
        <v>113201202</v>
      </c>
      <c r="V430" s="99" t="s">
        <v>952</v>
      </c>
      <c r="W430" s="392" t="s">
        <v>521</v>
      </c>
      <c r="X430" s="99" t="s">
        <v>953</v>
      </c>
      <c r="Y430" s="99">
        <v>6088631243</v>
      </c>
      <c r="Z430" s="347" t="s">
        <v>77</v>
      </c>
      <c r="AA430" s="99" t="s">
        <v>83</v>
      </c>
      <c r="AB430" s="357">
        <v>45457</v>
      </c>
      <c r="AC430" s="357">
        <v>45488</v>
      </c>
      <c r="AD430" s="357">
        <v>45506</v>
      </c>
      <c r="AE430" s="357">
        <v>45509</v>
      </c>
      <c r="AF430" s="350">
        <f t="shared" si="32"/>
        <v>31</v>
      </c>
      <c r="AG430" s="350">
        <f t="shared" si="32"/>
        <v>18</v>
      </c>
      <c r="AH430" s="350">
        <f t="shared" si="33"/>
        <v>49</v>
      </c>
      <c r="AI430" s="350" t="s">
        <v>69</v>
      </c>
      <c r="AJ430" s="351" t="s">
        <v>69</v>
      </c>
      <c r="AK430" s="350" t="str">
        <f>VLOOKUP(Q430,[5]BD!H$6:K$170,4,0)</f>
        <v>13-10-00-013</v>
      </c>
    </row>
    <row r="431" spans="1:37" s="334" customFormat="1" ht="15" customHeight="1" x14ac:dyDescent="0.25">
      <c r="A431" s="68">
        <v>411</v>
      </c>
      <c r="B431" s="335">
        <v>80131500</v>
      </c>
      <c r="C431" s="345" t="s">
        <v>166</v>
      </c>
      <c r="D431" s="337" t="s">
        <v>65</v>
      </c>
      <c r="E431" s="338">
        <v>365</v>
      </c>
      <c r="F431" s="336" t="s">
        <v>66</v>
      </c>
      <c r="G431" s="73" t="s">
        <v>67</v>
      </c>
      <c r="H431" s="339">
        <v>76277716</v>
      </c>
      <c r="I431" s="339">
        <v>76277716</v>
      </c>
      <c r="J431" s="340" t="s">
        <v>68</v>
      </c>
      <c r="K431" s="336" t="s">
        <v>69</v>
      </c>
      <c r="L431" s="76">
        <f t="shared" si="31"/>
        <v>0</v>
      </c>
      <c r="M431" s="343" t="s">
        <v>963</v>
      </c>
      <c r="N431" s="336" t="s">
        <v>169</v>
      </c>
      <c r="O431" s="336" t="s">
        <v>72</v>
      </c>
      <c r="P431" s="343" t="s">
        <v>69</v>
      </c>
      <c r="Q431" s="336" t="s">
        <v>964</v>
      </c>
      <c r="R431" s="325" t="s">
        <v>1166</v>
      </c>
      <c r="S431" s="325" t="s">
        <v>1182</v>
      </c>
      <c r="T431" s="99" t="s">
        <v>965</v>
      </c>
      <c r="U431" s="73">
        <v>115201202</v>
      </c>
      <c r="V431" s="99" t="s">
        <v>966</v>
      </c>
      <c r="W431" s="99" t="s">
        <v>599</v>
      </c>
      <c r="X431" s="100" t="s">
        <v>967</v>
      </c>
      <c r="Y431" s="99">
        <v>2855212</v>
      </c>
      <c r="Z431" s="347" t="s">
        <v>77</v>
      </c>
      <c r="AA431" s="336" t="s">
        <v>78</v>
      </c>
      <c r="AB431" s="357">
        <v>45261</v>
      </c>
      <c r="AC431" s="357">
        <v>45293</v>
      </c>
      <c r="AD431" s="357">
        <v>45293</v>
      </c>
      <c r="AE431" s="357">
        <v>45293</v>
      </c>
      <c r="AF431" s="350">
        <f t="shared" si="32"/>
        <v>32</v>
      </c>
      <c r="AG431" s="350">
        <f t="shared" si="32"/>
        <v>0</v>
      </c>
      <c r="AH431" s="350">
        <f t="shared" si="33"/>
        <v>32</v>
      </c>
      <c r="AI431" s="350" t="s">
        <v>69</v>
      </c>
      <c r="AJ431" s="351" t="s">
        <v>69</v>
      </c>
      <c r="AK431" s="350" t="str">
        <f>VLOOKUP(Q431,[5]BD!H$6:K$170,4,0)</f>
        <v>13-10-00-015</v>
      </c>
    </row>
    <row r="432" spans="1:37" s="334" customFormat="1" ht="15" customHeight="1" x14ac:dyDescent="0.25">
      <c r="A432" s="68">
        <v>412</v>
      </c>
      <c r="B432" s="335">
        <v>80131500</v>
      </c>
      <c r="C432" s="345" t="s">
        <v>166</v>
      </c>
      <c r="D432" s="337" t="s">
        <v>65</v>
      </c>
      <c r="E432" s="338">
        <v>365</v>
      </c>
      <c r="F432" s="336" t="s">
        <v>66</v>
      </c>
      <c r="G432" s="73" t="s">
        <v>67</v>
      </c>
      <c r="H432" s="339">
        <v>44857814</v>
      </c>
      <c r="I432" s="339">
        <v>44857814</v>
      </c>
      <c r="J432" s="340" t="s">
        <v>68</v>
      </c>
      <c r="K432" s="336" t="s">
        <v>69</v>
      </c>
      <c r="L432" s="76">
        <f t="shared" si="31"/>
        <v>0</v>
      </c>
      <c r="M432" s="343" t="s">
        <v>968</v>
      </c>
      <c r="N432" s="398" t="s">
        <v>169</v>
      </c>
      <c r="O432" s="325" t="s">
        <v>72</v>
      </c>
      <c r="P432" s="343" t="s">
        <v>69</v>
      </c>
      <c r="Q432" s="336" t="s">
        <v>964</v>
      </c>
      <c r="R432" s="325" t="s">
        <v>1166</v>
      </c>
      <c r="S432" s="325" t="s">
        <v>1182</v>
      </c>
      <c r="T432" s="99" t="s">
        <v>965</v>
      </c>
      <c r="U432" s="73">
        <v>115201202</v>
      </c>
      <c r="V432" s="99" t="s">
        <v>966</v>
      </c>
      <c r="W432" s="99" t="s">
        <v>599</v>
      </c>
      <c r="X432" s="100" t="s">
        <v>967</v>
      </c>
      <c r="Y432" s="99">
        <v>2855212</v>
      </c>
      <c r="Z432" s="347" t="s">
        <v>77</v>
      </c>
      <c r="AA432" s="336" t="s">
        <v>78</v>
      </c>
      <c r="AB432" s="357">
        <v>45261</v>
      </c>
      <c r="AC432" s="357">
        <v>45293</v>
      </c>
      <c r="AD432" s="357">
        <v>45293</v>
      </c>
      <c r="AE432" s="357">
        <v>45293</v>
      </c>
      <c r="AF432" s="350">
        <f t="shared" si="32"/>
        <v>32</v>
      </c>
      <c r="AG432" s="350">
        <f t="shared" si="32"/>
        <v>0</v>
      </c>
      <c r="AH432" s="350">
        <f t="shared" si="33"/>
        <v>32</v>
      </c>
      <c r="AI432" s="350" t="s">
        <v>69</v>
      </c>
      <c r="AJ432" s="351" t="s">
        <v>69</v>
      </c>
      <c r="AK432" s="350" t="str">
        <f>VLOOKUP(Q432,[5]BD!H$6:K$170,4,0)</f>
        <v>13-10-00-015</v>
      </c>
    </row>
    <row r="433" spans="1:37" s="334" customFormat="1" ht="15" customHeight="1" x14ac:dyDescent="0.25">
      <c r="A433" s="68">
        <v>413</v>
      </c>
      <c r="B433" s="335">
        <v>72154022</v>
      </c>
      <c r="C433" s="336" t="s">
        <v>484</v>
      </c>
      <c r="D433" s="337" t="s">
        <v>151</v>
      </c>
      <c r="E433" s="338">
        <v>300</v>
      </c>
      <c r="F433" s="336" t="s">
        <v>164</v>
      </c>
      <c r="G433" s="73" t="s">
        <v>67</v>
      </c>
      <c r="H433" s="339">
        <v>10000000</v>
      </c>
      <c r="I433" s="339">
        <v>10000000</v>
      </c>
      <c r="J433" s="340" t="s">
        <v>68</v>
      </c>
      <c r="K433" s="336" t="s">
        <v>69</v>
      </c>
      <c r="L433" s="76">
        <f t="shared" si="31"/>
        <v>0</v>
      </c>
      <c r="M433" s="343" t="s">
        <v>969</v>
      </c>
      <c r="N433" s="342" t="s">
        <v>100</v>
      </c>
      <c r="O433" s="336" t="s">
        <v>72</v>
      </c>
      <c r="P433" s="343" t="s">
        <v>69</v>
      </c>
      <c r="Q433" s="336" t="s">
        <v>964</v>
      </c>
      <c r="R433" s="325" t="s">
        <v>1166</v>
      </c>
      <c r="S433" s="325" t="s">
        <v>1182</v>
      </c>
      <c r="T433" s="99" t="s">
        <v>965</v>
      </c>
      <c r="U433" s="73">
        <v>115201202</v>
      </c>
      <c r="V433" s="99" t="s">
        <v>966</v>
      </c>
      <c r="W433" s="99" t="s">
        <v>599</v>
      </c>
      <c r="X433" s="100" t="s">
        <v>967</v>
      </c>
      <c r="Y433" s="99">
        <v>2855212</v>
      </c>
      <c r="Z433" s="347" t="s">
        <v>77</v>
      </c>
      <c r="AA433" s="336" t="s">
        <v>83</v>
      </c>
      <c r="AB433" s="357">
        <v>45300</v>
      </c>
      <c r="AC433" s="357">
        <v>45345</v>
      </c>
      <c r="AD433" s="357">
        <v>45364</v>
      </c>
      <c r="AE433" s="357">
        <v>45366</v>
      </c>
      <c r="AF433" s="350">
        <f t="shared" si="32"/>
        <v>45</v>
      </c>
      <c r="AG433" s="350">
        <f t="shared" si="32"/>
        <v>19</v>
      </c>
      <c r="AH433" s="350">
        <f t="shared" si="33"/>
        <v>64</v>
      </c>
      <c r="AI433" s="350" t="s">
        <v>69</v>
      </c>
      <c r="AJ433" s="351" t="s">
        <v>69</v>
      </c>
      <c r="AK433" s="350" t="str">
        <f>VLOOKUP(Q433,[5]BD!H$6:K$170,4,0)</f>
        <v>13-10-00-015</v>
      </c>
    </row>
    <row r="434" spans="1:37" s="334" customFormat="1" ht="15" customHeight="1" x14ac:dyDescent="0.25">
      <c r="A434" s="68">
        <v>414</v>
      </c>
      <c r="B434" s="335">
        <v>78181500</v>
      </c>
      <c r="C434" s="336" t="s">
        <v>623</v>
      </c>
      <c r="D434" s="337" t="s">
        <v>156</v>
      </c>
      <c r="E434" s="338">
        <v>270</v>
      </c>
      <c r="F434" s="336" t="s">
        <v>164</v>
      </c>
      <c r="G434" s="73" t="s">
        <v>67</v>
      </c>
      <c r="H434" s="339">
        <v>15000000</v>
      </c>
      <c r="I434" s="339">
        <v>15000000</v>
      </c>
      <c r="J434" s="340" t="s">
        <v>68</v>
      </c>
      <c r="K434" s="336" t="s">
        <v>69</v>
      </c>
      <c r="L434" s="76">
        <f t="shared" si="31"/>
        <v>0</v>
      </c>
      <c r="M434" s="343" t="s">
        <v>970</v>
      </c>
      <c r="N434" s="342" t="s">
        <v>100</v>
      </c>
      <c r="O434" s="336" t="s">
        <v>72</v>
      </c>
      <c r="P434" s="343" t="s">
        <v>69</v>
      </c>
      <c r="Q434" s="336" t="s">
        <v>964</v>
      </c>
      <c r="R434" s="325" t="s">
        <v>1166</v>
      </c>
      <c r="S434" s="325" t="s">
        <v>1182</v>
      </c>
      <c r="T434" s="99" t="s">
        <v>965</v>
      </c>
      <c r="U434" s="73">
        <v>115201202</v>
      </c>
      <c r="V434" s="99" t="s">
        <v>966</v>
      </c>
      <c r="W434" s="99" t="s">
        <v>599</v>
      </c>
      <c r="X434" s="100" t="s">
        <v>967</v>
      </c>
      <c r="Y434" s="99">
        <v>2855212</v>
      </c>
      <c r="Z434" s="347" t="s">
        <v>77</v>
      </c>
      <c r="AA434" s="336" t="s">
        <v>197</v>
      </c>
      <c r="AB434" s="357">
        <v>45331</v>
      </c>
      <c r="AC434" s="357">
        <v>45377</v>
      </c>
      <c r="AD434" s="357">
        <v>45398</v>
      </c>
      <c r="AE434" s="357">
        <v>45400</v>
      </c>
      <c r="AF434" s="350">
        <f t="shared" si="32"/>
        <v>46</v>
      </c>
      <c r="AG434" s="350">
        <f t="shared" si="32"/>
        <v>21</v>
      </c>
      <c r="AH434" s="350">
        <f t="shared" si="33"/>
        <v>67</v>
      </c>
      <c r="AI434" s="350" t="s">
        <v>69</v>
      </c>
      <c r="AJ434" s="351" t="s">
        <v>69</v>
      </c>
      <c r="AK434" s="350" t="str">
        <f>VLOOKUP(Q434,[5]BD!H$6:K$170,4,0)</f>
        <v>13-10-00-015</v>
      </c>
    </row>
    <row r="435" spans="1:37" s="334" customFormat="1" ht="15" customHeight="1" x14ac:dyDescent="0.25">
      <c r="A435" s="68">
        <v>415</v>
      </c>
      <c r="B435" s="335">
        <v>72102900</v>
      </c>
      <c r="C435" s="336" t="s">
        <v>665</v>
      </c>
      <c r="D435" s="337" t="s">
        <v>167</v>
      </c>
      <c r="E435" s="338">
        <v>15</v>
      </c>
      <c r="F435" s="336" t="s">
        <v>164</v>
      </c>
      <c r="G435" s="73" t="s">
        <v>67</v>
      </c>
      <c r="H435" s="339">
        <v>1200000</v>
      </c>
      <c r="I435" s="339">
        <v>1200000</v>
      </c>
      <c r="J435" s="340" t="s">
        <v>68</v>
      </c>
      <c r="K435" s="336" t="s">
        <v>69</v>
      </c>
      <c r="L435" s="76">
        <f t="shared" si="31"/>
        <v>0</v>
      </c>
      <c r="M435" s="343" t="s">
        <v>971</v>
      </c>
      <c r="N435" s="342" t="s">
        <v>100</v>
      </c>
      <c r="O435" s="336" t="s">
        <v>72</v>
      </c>
      <c r="P435" s="343" t="s">
        <v>69</v>
      </c>
      <c r="Q435" s="336" t="s">
        <v>964</v>
      </c>
      <c r="R435" s="325" t="s">
        <v>1166</v>
      </c>
      <c r="S435" s="325" t="s">
        <v>1182</v>
      </c>
      <c r="T435" s="99" t="s">
        <v>965</v>
      </c>
      <c r="U435" s="73">
        <v>115201202</v>
      </c>
      <c r="V435" s="99" t="s">
        <v>966</v>
      </c>
      <c r="W435" s="99" t="s">
        <v>599</v>
      </c>
      <c r="X435" s="100" t="s">
        <v>967</v>
      </c>
      <c r="Y435" s="99">
        <v>2855212</v>
      </c>
      <c r="Z435" s="347" t="s">
        <v>77</v>
      </c>
      <c r="AA435" s="336" t="s">
        <v>83</v>
      </c>
      <c r="AB435" s="357">
        <v>45352</v>
      </c>
      <c r="AC435" s="357">
        <v>45397</v>
      </c>
      <c r="AD435" s="357">
        <v>45418</v>
      </c>
      <c r="AE435" s="357">
        <v>45420</v>
      </c>
      <c r="AF435" s="350">
        <f t="shared" si="32"/>
        <v>45</v>
      </c>
      <c r="AG435" s="350">
        <f t="shared" si="32"/>
        <v>21</v>
      </c>
      <c r="AH435" s="350">
        <f t="shared" si="33"/>
        <v>66</v>
      </c>
      <c r="AI435" s="350" t="s">
        <v>69</v>
      </c>
      <c r="AJ435" s="351" t="s">
        <v>69</v>
      </c>
      <c r="AK435" s="350" t="str">
        <f>VLOOKUP(Q435,[5]BD!H$6:K$170,4,0)</f>
        <v>13-10-00-015</v>
      </c>
    </row>
    <row r="436" spans="1:37" s="334" customFormat="1" ht="15" customHeight="1" x14ac:dyDescent="0.25">
      <c r="A436" s="68">
        <v>416</v>
      </c>
      <c r="B436" s="335">
        <v>15101500</v>
      </c>
      <c r="C436" s="336" t="s">
        <v>602</v>
      </c>
      <c r="D436" s="337" t="s">
        <v>321</v>
      </c>
      <c r="E436" s="338">
        <v>180</v>
      </c>
      <c r="F436" s="336" t="s">
        <v>164</v>
      </c>
      <c r="G436" s="73" t="s">
        <v>67</v>
      </c>
      <c r="H436" s="339">
        <v>600000</v>
      </c>
      <c r="I436" s="339">
        <v>600000</v>
      </c>
      <c r="J436" s="340" t="s">
        <v>68</v>
      </c>
      <c r="K436" s="336" t="s">
        <v>69</v>
      </c>
      <c r="L436" s="76">
        <f t="shared" si="31"/>
        <v>0</v>
      </c>
      <c r="M436" s="343" t="s">
        <v>972</v>
      </c>
      <c r="N436" s="342" t="s">
        <v>313</v>
      </c>
      <c r="O436" s="336" t="s">
        <v>72</v>
      </c>
      <c r="P436" s="343" t="s">
        <v>69</v>
      </c>
      <c r="Q436" s="336" t="s">
        <v>964</v>
      </c>
      <c r="R436" s="325" t="s">
        <v>1166</v>
      </c>
      <c r="S436" s="325" t="s">
        <v>1182</v>
      </c>
      <c r="T436" s="99" t="s">
        <v>965</v>
      </c>
      <c r="U436" s="73">
        <v>115201202</v>
      </c>
      <c r="V436" s="99" t="s">
        <v>966</v>
      </c>
      <c r="W436" s="99" t="s">
        <v>599</v>
      </c>
      <c r="X436" s="100" t="s">
        <v>967</v>
      </c>
      <c r="Y436" s="99">
        <v>2855212</v>
      </c>
      <c r="Z436" s="347" t="s">
        <v>77</v>
      </c>
      <c r="AA436" s="336" t="s">
        <v>197</v>
      </c>
      <c r="AB436" s="357">
        <v>45422</v>
      </c>
      <c r="AC436" s="357">
        <v>45468</v>
      </c>
      <c r="AD436" s="357">
        <v>45488</v>
      </c>
      <c r="AE436" s="357">
        <v>45490</v>
      </c>
      <c r="AF436" s="350">
        <f t="shared" si="32"/>
        <v>46</v>
      </c>
      <c r="AG436" s="350">
        <f t="shared" si="32"/>
        <v>20</v>
      </c>
      <c r="AH436" s="350">
        <f t="shared" si="33"/>
        <v>66</v>
      </c>
      <c r="AI436" s="350" t="s">
        <v>69</v>
      </c>
      <c r="AJ436" s="351" t="s">
        <v>69</v>
      </c>
      <c r="AK436" s="350" t="str">
        <f>VLOOKUP(Q436,[5]BD!H$6:K$170,4,0)</f>
        <v>13-10-00-015</v>
      </c>
    </row>
    <row r="437" spans="1:37" s="334" customFormat="1" ht="15" customHeight="1" x14ac:dyDescent="0.25">
      <c r="A437" s="68">
        <v>417</v>
      </c>
      <c r="B437" s="335">
        <v>39121700</v>
      </c>
      <c r="C437" s="336" t="s">
        <v>558</v>
      </c>
      <c r="D437" s="337" t="s">
        <v>235</v>
      </c>
      <c r="E437" s="338">
        <v>120</v>
      </c>
      <c r="F437" s="336" t="s">
        <v>164</v>
      </c>
      <c r="G437" s="73" t="s">
        <v>67</v>
      </c>
      <c r="H437" s="339">
        <v>3000000</v>
      </c>
      <c r="I437" s="339">
        <v>3000000</v>
      </c>
      <c r="J437" s="340" t="s">
        <v>68</v>
      </c>
      <c r="K437" s="336" t="s">
        <v>69</v>
      </c>
      <c r="L437" s="76">
        <f t="shared" si="31"/>
        <v>0</v>
      </c>
      <c r="M437" s="343" t="s">
        <v>973</v>
      </c>
      <c r="N437" s="342" t="s">
        <v>313</v>
      </c>
      <c r="O437" s="336" t="s">
        <v>72</v>
      </c>
      <c r="P437" s="343" t="s">
        <v>69</v>
      </c>
      <c r="Q437" s="336" t="s">
        <v>964</v>
      </c>
      <c r="R437" s="325" t="s">
        <v>1166</v>
      </c>
      <c r="S437" s="325" t="s">
        <v>1182</v>
      </c>
      <c r="T437" s="99" t="s">
        <v>965</v>
      </c>
      <c r="U437" s="73">
        <v>115201202</v>
      </c>
      <c r="V437" s="99" t="s">
        <v>966</v>
      </c>
      <c r="W437" s="99" t="s">
        <v>599</v>
      </c>
      <c r="X437" s="100" t="s">
        <v>967</v>
      </c>
      <c r="Y437" s="99">
        <v>2855212</v>
      </c>
      <c r="Z437" s="347" t="s">
        <v>77</v>
      </c>
      <c r="AA437" s="336" t="s">
        <v>83</v>
      </c>
      <c r="AB437" s="357">
        <v>45481</v>
      </c>
      <c r="AC437" s="357">
        <v>45527</v>
      </c>
      <c r="AD437" s="357">
        <v>45548</v>
      </c>
      <c r="AE437" s="357">
        <v>45551</v>
      </c>
      <c r="AF437" s="350">
        <f t="shared" si="32"/>
        <v>46</v>
      </c>
      <c r="AG437" s="350">
        <f t="shared" si="32"/>
        <v>21</v>
      </c>
      <c r="AH437" s="350">
        <f t="shared" si="33"/>
        <v>67</v>
      </c>
      <c r="AI437" s="350" t="s">
        <v>69</v>
      </c>
      <c r="AJ437" s="351" t="s">
        <v>69</v>
      </c>
      <c r="AK437" s="350" t="str">
        <f>VLOOKUP(Q437,[5]BD!H$6:K$170,4,0)</f>
        <v>13-10-00-015</v>
      </c>
    </row>
    <row r="438" spans="1:37" s="334" customFormat="1" ht="15" customHeight="1" x14ac:dyDescent="0.25">
      <c r="A438" s="68">
        <v>418</v>
      </c>
      <c r="B438" s="335">
        <v>15101500</v>
      </c>
      <c r="C438" s="336" t="s">
        <v>602</v>
      </c>
      <c r="D438" s="337" t="s">
        <v>151</v>
      </c>
      <c r="E438" s="338">
        <v>293</v>
      </c>
      <c r="F438" s="336" t="s">
        <v>164</v>
      </c>
      <c r="G438" s="73" t="s">
        <v>67</v>
      </c>
      <c r="H438" s="339">
        <v>6000000</v>
      </c>
      <c r="I438" s="339">
        <v>6000000</v>
      </c>
      <c r="J438" s="340" t="s">
        <v>68</v>
      </c>
      <c r="K438" s="336" t="s">
        <v>69</v>
      </c>
      <c r="L438" s="76">
        <f t="shared" si="31"/>
        <v>0</v>
      </c>
      <c r="M438" s="343" t="s">
        <v>974</v>
      </c>
      <c r="N438" s="342" t="s">
        <v>313</v>
      </c>
      <c r="O438" s="336" t="s">
        <v>72</v>
      </c>
      <c r="P438" s="343" t="s">
        <v>69</v>
      </c>
      <c r="Q438" s="336" t="s">
        <v>975</v>
      </c>
      <c r="R438" s="325" t="s">
        <v>1166</v>
      </c>
      <c r="S438" s="325" t="s">
        <v>1182</v>
      </c>
      <c r="T438" s="99" t="s">
        <v>976</v>
      </c>
      <c r="U438" s="73">
        <v>114201202</v>
      </c>
      <c r="V438" s="99" t="s">
        <v>977</v>
      </c>
      <c r="W438" s="99" t="s">
        <v>599</v>
      </c>
      <c r="X438" s="100" t="s">
        <v>978</v>
      </c>
      <c r="Y438" s="99" t="s">
        <v>979</v>
      </c>
      <c r="Z438" s="347" t="s">
        <v>77</v>
      </c>
      <c r="AA438" s="336" t="s">
        <v>81</v>
      </c>
      <c r="AB438" s="357">
        <v>45327</v>
      </c>
      <c r="AC438" s="357">
        <v>45334</v>
      </c>
      <c r="AD438" s="357">
        <v>45350</v>
      </c>
      <c r="AE438" s="357">
        <v>45390</v>
      </c>
      <c r="AF438" s="350">
        <f t="shared" si="32"/>
        <v>7</v>
      </c>
      <c r="AG438" s="350">
        <f t="shared" si="32"/>
        <v>16</v>
      </c>
      <c r="AH438" s="350">
        <f t="shared" si="33"/>
        <v>23</v>
      </c>
      <c r="AI438" s="350" t="s">
        <v>69</v>
      </c>
      <c r="AJ438" s="351" t="s">
        <v>69</v>
      </c>
      <c r="AK438" s="350" t="str">
        <f>VLOOKUP(Q438,[5]BD!H$6:K$170,4,0)</f>
        <v>13-10-00-014</v>
      </c>
    </row>
    <row r="439" spans="1:37" s="334" customFormat="1" ht="15" customHeight="1" x14ac:dyDescent="0.25">
      <c r="A439" s="68">
        <v>419</v>
      </c>
      <c r="B439" s="335">
        <v>72151506</v>
      </c>
      <c r="C439" s="336" t="s">
        <v>667</v>
      </c>
      <c r="D439" s="337" t="s">
        <v>151</v>
      </c>
      <c r="E439" s="338">
        <v>336</v>
      </c>
      <c r="F439" s="336" t="s">
        <v>66</v>
      </c>
      <c r="G439" s="73" t="s">
        <v>67</v>
      </c>
      <c r="H439" s="339">
        <v>90000000</v>
      </c>
      <c r="I439" s="339">
        <v>90000000</v>
      </c>
      <c r="J439" s="340" t="s">
        <v>68</v>
      </c>
      <c r="K439" s="336" t="s">
        <v>69</v>
      </c>
      <c r="L439" s="76">
        <f t="shared" ref="L439:L506" si="34">+H439-I439</f>
        <v>0</v>
      </c>
      <c r="M439" s="343" t="s">
        <v>980</v>
      </c>
      <c r="N439" s="342" t="s">
        <v>100</v>
      </c>
      <c r="O439" s="336" t="s">
        <v>72</v>
      </c>
      <c r="P439" s="343" t="s">
        <v>69</v>
      </c>
      <c r="Q439" s="336" t="s">
        <v>981</v>
      </c>
      <c r="R439" s="325" t="s">
        <v>1166</v>
      </c>
      <c r="S439" s="325" t="s">
        <v>1182</v>
      </c>
      <c r="T439" s="99" t="s">
        <v>982</v>
      </c>
      <c r="U439" s="73">
        <v>116201275</v>
      </c>
      <c r="V439" s="99" t="s">
        <v>983</v>
      </c>
      <c r="W439" s="99" t="s">
        <v>521</v>
      </c>
      <c r="X439" s="100" t="s">
        <v>984</v>
      </c>
      <c r="Y439" s="99">
        <v>3103158250</v>
      </c>
      <c r="Z439" s="347" t="s">
        <v>77</v>
      </c>
      <c r="AA439" s="336" t="s">
        <v>78</v>
      </c>
      <c r="AB439" s="357">
        <v>45306</v>
      </c>
      <c r="AC439" s="357">
        <v>45324</v>
      </c>
      <c r="AD439" s="357">
        <v>45349</v>
      </c>
      <c r="AE439" s="357">
        <v>45350</v>
      </c>
      <c r="AF439" s="350">
        <f t="shared" si="32"/>
        <v>18</v>
      </c>
      <c r="AG439" s="350">
        <f t="shared" si="32"/>
        <v>25</v>
      </c>
      <c r="AH439" s="350">
        <f t="shared" si="33"/>
        <v>43</v>
      </c>
      <c r="AI439" s="350" t="s">
        <v>69</v>
      </c>
      <c r="AJ439" s="351" t="s">
        <v>69</v>
      </c>
      <c r="AK439" s="350" t="str">
        <f>VLOOKUP(Q439,[5]BD!H$6:K$170,4,0)</f>
        <v>13-10-00-016</v>
      </c>
    </row>
    <row r="440" spans="1:37" s="334" customFormat="1" ht="15" customHeight="1" x14ac:dyDescent="0.25">
      <c r="A440" s="68">
        <v>420</v>
      </c>
      <c r="B440" s="335">
        <v>15101500</v>
      </c>
      <c r="C440" s="336" t="s">
        <v>602</v>
      </c>
      <c r="D440" s="337" t="s">
        <v>151</v>
      </c>
      <c r="E440" s="338">
        <v>336</v>
      </c>
      <c r="F440" s="336" t="s">
        <v>220</v>
      </c>
      <c r="G440" s="73" t="s">
        <v>67</v>
      </c>
      <c r="H440" s="339">
        <v>5000000</v>
      </c>
      <c r="I440" s="339">
        <v>5000000</v>
      </c>
      <c r="J440" s="340" t="s">
        <v>68</v>
      </c>
      <c r="K440" s="336" t="s">
        <v>69</v>
      </c>
      <c r="L440" s="76">
        <f t="shared" si="34"/>
        <v>0</v>
      </c>
      <c r="M440" s="343" t="s">
        <v>985</v>
      </c>
      <c r="N440" s="342" t="s">
        <v>313</v>
      </c>
      <c r="O440" s="336" t="s">
        <v>72</v>
      </c>
      <c r="P440" s="343" t="s">
        <v>69</v>
      </c>
      <c r="Q440" s="336" t="s">
        <v>981</v>
      </c>
      <c r="R440" s="325" t="s">
        <v>1166</v>
      </c>
      <c r="S440" s="325" t="s">
        <v>1182</v>
      </c>
      <c r="T440" s="99" t="s">
        <v>982</v>
      </c>
      <c r="U440" s="73">
        <v>116201257</v>
      </c>
      <c r="V440" s="99" t="s">
        <v>983</v>
      </c>
      <c r="W440" s="99" t="s">
        <v>521</v>
      </c>
      <c r="X440" s="100" t="s">
        <v>984</v>
      </c>
      <c r="Y440" s="99">
        <v>3103158250</v>
      </c>
      <c r="Z440" s="347" t="s">
        <v>77</v>
      </c>
      <c r="AA440" s="336" t="s">
        <v>78</v>
      </c>
      <c r="AB440" s="357">
        <v>45321</v>
      </c>
      <c r="AC440" s="357">
        <v>45327</v>
      </c>
      <c r="AD440" s="357">
        <v>45350</v>
      </c>
      <c r="AE440" s="357">
        <v>45355</v>
      </c>
      <c r="AF440" s="350">
        <f t="shared" si="32"/>
        <v>6</v>
      </c>
      <c r="AG440" s="350">
        <f t="shared" si="32"/>
        <v>23</v>
      </c>
      <c r="AH440" s="350">
        <f t="shared" si="33"/>
        <v>29</v>
      </c>
      <c r="AI440" s="350" t="s">
        <v>69</v>
      </c>
      <c r="AJ440" s="351" t="s">
        <v>69</v>
      </c>
      <c r="AK440" s="350" t="str">
        <f>VLOOKUP(Q440,[5]BD!H$6:K$170,4,0)</f>
        <v>13-10-00-016</v>
      </c>
    </row>
    <row r="441" spans="1:37" s="334" customFormat="1" ht="15" customHeight="1" x14ac:dyDescent="0.25">
      <c r="A441" s="68">
        <v>421</v>
      </c>
      <c r="B441" s="335">
        <v>39121700</v>
      </c>
      <c r="C441" s="336" t="s">
        <v>558</v>
      </c>
      <c r="D441" s="337" t="s">
        <v>156</v>
      </c>
      <c r="E441" s="338">
        <v>270</v>
      </c>
      <c r="F441" s="336" t="s">
        <v>164</v>
      </c>
      <c r="G441" s="73" t="s">
        <v>67</v>
      </c>
      <c r="H441" s="339">
        <v>10000000</v>
      </c>
      <c r="I441" s="339">
        <v>10000000</v>
      </c>
      <c r="J441" s="340" t="s">
        <v>68</v>
      </c>
      <c r="K441" s="336" t="s">
        <v>69</v>
      </c>
      <c r="L441" s="76">
        <f t="shared" si="34"/>
        <v>0</v>
      </c>
      <c r="M441" s="343" t="s">
        <v>986</v>
      </c>
      <c r="N441" s="342" t="s">
        <v>313</v>
      </c>
      <c r="O441" s="336" t="s">
        <v>72</v>
      </c>
      <c r="P441" s="343" t="s">
        <v>69</v>
      </c>
      <c r="Q441" s="336" t="s">
        <v>981</v>
      </c>
      <c r="R441" s="325" t="s">
        <v>1166</v>
      </c>
      <c r="S441" s="325" t="s">
        <v>1182</v>
      </c>
      <c r="T441" s="99" t="s">
        <v>982</v>
      </c>
      <c r="U441" s="73">
        <v>116201257</v>
      </c>
      <c r="V441" s="99" t="s">
        <v>983</v>
      </c>
      <c r="W441" s="99" t="s">
        <v>521</v>
      </c>
      <c r="X441" s="100" t="s">
        <v>984</v>
      </c>
      <c r="Y441" s="99">
        <v>3103158250</v>
      </c>
      <c r="Z441" s="347" t="s">
        <v>77</v>
      </c>
      <c r="AA441" s="336" t="s">
        <v>78</v>
      </c>
      <c r="AB441" s="357">
        <v>45352</v>
      </c>
      <c r="AC441" s="357">
        <v>45357</v>
      </c>
      <c r="AD441" s="357">
        <v>45384</v>
      </c>
      <c r="AE441" s="357">
        <v>45385</v>
      </c>
      <c r="AF441" s="350">
        <f t="shared" si="32"/>
        <v>5</v>
      </c>
      <c r="AG441" s="350">
        <f t="shared" si="32"/>
        <v>27</v>
      </c>
      <c r="AH441" s="350">
        <f t="shared" si="33"/>
        <v>32</v>
      </c>
      <c r="AI441" s="350" t="s">
        <v>69</v>
      </c>
      <c r="AJ441" s="351" t="s">
        <v>69</v>
      </c>
      <c r="AK441" s="350" t="str">
        <f>VLOOKUP(Q441,[5]BD!H$6:K$170,4,0)</f>
        <v>13-10-00-016</v>
      </c>
    </row>
    <row r="442" spans="1:37" s="334" customFormat="1" ht="15" customHeight="1" x14ac:dyDescent="0.25">
      <c r="A442" s="68">
        <v>422</v>
      </c>
      <c r="B442" s="335">
        <v>78181500</v>
      </c>
      <c r="C442" s="336" t="s">
        <v>623</v>
      </c>
      <c r="D442" s="337" t="s">
        <v>156</v>
      </c>
      <c r="E442" s="338">
        <v>300</v>
      </c>
      <c r="F442" s="336" t="s">
        <v>164</v>
      </c>
      <c r="G442" s="73" t="s">
        <v>67</v>
      </c>
      <c r="H442" s="339">
        <v>12000000</v>
      </c>
      <c r="I442" s="339">
        <v>12000000</v>
      </c>
      <c r="J442" s="340" t="s">
        <v>68</v>
      </c>
      <c r="K442" s="336" t="s">
        <v>69</v>
      </c>
      <c r="L442" s="76">
        <f t="shared" si="34"/>
        <v>0</v>
      </c>
      <c r="M442" s="343" t="s">
        <v>987</v>
      </c>
      <c r="N442" s="342" t="s">
        <v>100</v>
      </c>
      <c r="O442" s="336" t="s">
        <v>72</v>
      </c>
      <c r="P442" s="343" t="s">
        <v>69</v>
      </c>
      <c r="Q442" s="336" t="s">
        <v>981</v>
      </c>
      <c r="R442" s="325" t="s">
        <v>1166</v>
      </c>
      <c r="S442" s="325" t="s">
        <v>1182</v>
      </c>
      <c r="T442" s="99" t="s">
        <v>982</v>
      </c>
      <c r="U442" s="73">
        <v>116201257</v>
      </c>
      <c r="V442" s="99" t="s">
        <v>983</v>
      </c>
      <c r="W442" s="99" t="s">
        <v>521</v>
      </c>
      <c r="X442" s="100" t="s">
        <v>984</v>
      </c>
      <c r="Y442" s="99">
        <v>3103158250</v>
      </c>
      <c r="Z442" s="347" t="s">
        <v>77</v>
      </c>
      <c r="AA442" s="336" t="s">
        <v>81</v>
      </c>
      <c r="AB442" s="357">
        <v>45363</v>
      </c>
      <c r="AC442" s="357">
        <v>45366</v>
      </c>
      <c r="AD442" s="357">
        <v>45397</v>
      </c>
      <c r="AE442" s="357">
        <v>45400</v>
      </c>
      <c r="AF442" s="350">
        <f t="shared" si="32"/>
        <v>3</v>
      </c>
      <c r="AG442" s="350">
        <f t="shared" si="32"/>
        <v>31</v>
      </c>
      <c r="AH442" s="350">
        <f t="shared" si="33"/>
        <v>34</v>
      </c>
      <c r="AI442" s="350" t="s">
        <v>69</v>
      </c>
      <c r="AJ442" s="351" t="s">
        <v>69</v>
      </c>
      <c r="AK442" s="350" t="str">
        <f>VLOOKUP(Q442,[5]BD!H$6:K$170,4,0)</f>
        <v>13-10-00-016</v>
      </c>
    </row>
    <row r="443" spans="1:37" s="334" customFormat="1" ht="15" customHeight="1" x14ac:dyDescent="0.25">
      <c r="A443" s="68">
        <v>423</v>
      </c>
      <c r="B443" s="335">
        <v>72102100</v>
      </c>
      <c r="C443" s="336" t="s">
        <v>606</v>
      </c>
      <c r="D443" s="337" t="s">
        <v>65</v>
      </c>
      <c r="E443" s="338">
        <v>307</v>
      </c>
      <c r="F443" s="336" t="s">
        <v>164</v>
      </c>
      <c r="G443" s="73" t="s">
        <v>67</v>
      </c>
      <c r="H443" s="339">
        <v>6000000</v>
      </c>
      <c r="I443" s="339">
        <v>6000000</v>
      </c>
      <c r="J443" s="340" t="s">
        <v>68</v>
      </c>
      <c r="K443" s="336" t="s">
        <v>69</v>
      </c>
      <c r="L443" s="76">
        <f t="shared" si="34"/>
        <v>0</v>
      </c>
      <c r="M443" s="343" t="s">
        <v>988</v>
      </c>
      <c r="N443" s="342" t="s">
        <v>100</v>
      </c>
      <c r="O443" s="336" t="s">
        <v>72</v>
      </c>
      <c r="P443" s="343" t="s">
        <v>69</v>
      </c>
      <c r="Q443" s="336" t="s">
        <v>981</v>
      </c>
      <c r="R443" s="325" t="s">
        <v>1166</v>
      </c>
      <c r="S443" s="325" t="s">
        <v>1182</v>
      </c>
      <c r="T443" s="99" t="s">
        <v>982</v>
      </c>
      <c r="U443" s="73">
        <v>116201257</v>
      </c>
      <c r="V443" s="99" t="s">
        <v>983</v>
      </c>
      <c r="W443" s="99" t="s">
        <v>521</v>
      </c>
      <c r="X443" s="100" t="s">
        <v>984</v>
      </c>
      <c r="Y443" s="99">
        <v>3103158250</v>
      </c>
      <c r="Z443" s="347" t="s">
        <v>77</v>
      </c>
      <c r="AA443" s="336" t="s">
        <v>197</v>
      </c>
      <c r="AB443" s="357">
        <v>45306</v>
      </c>
      <c r="AC443" s="357">
        <v>45317</v>
      </c>
      <c r="AD443" s="357">
        <v>45348</v>
      </c>
      <c r="AE443" s="357">
        <v>45350</v>
      </c>
      <c r="AF443" s="350">
        <f t="shared" si="32"/>
        <v>11</v>
      </c>
      <c r="AG443" s="350">
        <f t="shared" si="32"/>
        <v>31</v>
      </c>
      <c r="AH443" s="350">
        <f t="shared" si="33"/>
        <v>42</v>
      </c>
      <c r="AI443" s="350" t="s">
        <v>69</v>
      </c>
      <c r="AJ443" s="351" t="s">
        <v>69</v>
      </c>
      <c r="AK443" s="350" t="str">
        <f>VLOOKUP(Q443,[5]BD!H$6:K$170,4,0)</f>
        <v>13-10-00-016</v>
      </c>
    </row>
    <row r="444" spans="1:37" s="334" customFormat="1" ht="15" customHeight="1" x14ac:dyDescent="0.25">
      <c r="A444" s="68">
        <v>424</v>
      </c>
      <c r="B444" s="335">
        <v>80131500</v>
      </c>
      <c r="C444" s="345" t="s">
        <v>166</v>
      </c>
      <c r="D444" s="337" t="s">
        <v>167</v>
      </c>
      <c r="E444" s="338">
        <v>291</v>
      </c>
      <c r="F444" s="336" t="s">
        <v>66</v>
      </c>
      <c r="G444" s="73" t="s">
        <v>67</v>
      </c>
      <c r="H444" s="339">
        <v>632568000</v>
      </c>
      <c r="I444" s="339">
        <v>632568000</v>
      </c>
      <c r="J444" s="340" t="s">
        <v>68</v>
      </c>
      <c r="K444" s="336" t="s">
        <v>69</v>
      </c>
      <c r="L444" s="76">
        <f t="shared" si="34"/>
        <v>0</v>
      </c>
      <c r="M444" s="343" t="s">
        <v>989</v>
      </c>
      <c r="N444" s="342" t="s">
        <v>100</v>
      </c>
      <c r="O444" s="336" t="s">
        <v>72</v>
      </c>
      <c r="P444" s="343" t="s">
        <v>69</v>
      </c>
      <c r="Q444" s="336" t="s">
        <v>981</v>
      </c>
      <c r="R444" s="325" t="s">
        <v>1166</v>
      </c>
      <c r="S444" s="325" t="s">
        <v>1182</v>
      </c>
      <c r="T444" s="99" t="s">
        <v>982</v>
      </c>
      <c r="U444" s="73">
        <v>116201257</v>
      </c>
      <c r="V444" s="99" t="s">
        <v>983</v>
      </c>
      <c r="W444" s="99" t="s">
        <v>521</v>
      </c>
      <c r="X444" s="100" t="s">
        <v>984</v>
      </c>
      <c r="Y444" s="99">
        <v>3103158250</v>
      </c>
      <c r="Z444" s="347" t="s">
        <v>77</v>
      </c>
      <c r="AA444" s="336" t="s">
        <v>78</v>
      </c>
      <c r="AB444" s="357">
        <v>45383</v>
      </c>
      <c r="AC444" s="357">
        <v>45386</v>
      </c>
      <c r="AD444" s="357">
        <v>45411</v>
      </c>
      <c r="AE444" s="357">
        <v>45412</v>
      </c>
      <c r="AF444" s="350">
        <f t="shared" si="32"/>
        <v>3</v>
      </c>
      <c r="AG444" s="350">
        <f t="shared" si="32"/>
        <v>25</v>
      </c>
      <c r="AH444" s="350">
        <f t="shared" si="33"/>
        <v>28</v>
      </c>
      <c r="AI444" s="350" t="s">
        <v>69</v>
      </c>
      <c r="AJ444" s="351" t="s">
        <v>69</v>
      </c>
      <c r="AK444" s="350" t="str">
        <f>VLOOKUP(Q444,[5]BD!H$6:K$170,4,0)</f>
        <v>13-10-00-016</v>
      </c>
    </row>
    <row r="445" spans="1:37" s="334" customFormat="1" ht="15" customHeight="1" x14ac:dyDescent="0.25">
      <c r="A445" s="68">
        <v>425</v>
      </c>
      <c r="B445" s="335">
        <v>15101500</v>
      </c>
      <c r="C445" s="336" t="s">
        <v>602</v>
      </c>
      <c r="D445" s="337" t="s">
        <v>151</v>
      </c>
      <c r="E445" s="338">
        <v>301</v>
      </c>
      <c r="F445" s="336" t="s">
        <v>164</v>
      </c>
      <c r="G445" s="73" t="s">
        <v>67</v>
      </c>
      <c r="H445" s="339">
        <v>23250000</v>
      </c>
      <c r="I445" s="339">
        <v>23250000</v>
      </c>
      <c r="J445" s="340" t="s">
        <v>68</v>
      </c>
      <c r="K445" s="336" t="s">
        <v>69</v>
      </c>
      <c r="L445" s="76">
        <f t="shared" si="34"/>
        <v>0</v>
      </c>
      <c r="M445" s="343" t="s">
        <v>990</v>
      </c>
      <c r="N445" s="342" t="s">
        <v>313</v>
      </c>
      <c r="O445" s="342" t="s">
        <v>72</v>
      </c>
      <c r="P445" s="343" t="s">
        <v>69</v>
      </c>
      <c r="Q445" s="336" t="s">
        <v>991</v>
      </c>
      <c r="R445" s="325" t="s">
        <v>1166</v>
      </c>
      <c r="S445" s="325" t="s">
        <v>1182</v>
      </c>
      <c r="T445" s="99" t="s">
        <v>992</v>
      </c>
      <c r="U445" s="73">
        <v>117201202</v>
      </c>
      <c r="V445" s="99" t="s">
        <v>993</v>
      </c>
      <c r="W445" s="99" t="s">
        <v>599</v>
      </c>
      <c r="X445" s="100" t="s">
        <v>994</v>
      </c>
      <c r="Y445" s="99">
        <v>3122729042</v>
      </c>
      <c r="Z445" s="347" t="s">
        <v>77</v>
      </c>
      <c r="AA445" s="336" t="s">
        <v>83</v>
      </c>
      <c r="AB445" s="357">
        <v>45342</v>
      </c>
      <c r="AC445" s="357">
        <v>45343</v>
      </c>
      <c r="AD445" s="357">
        <v>45355</v>
      </c>
      <c r="AE445" s="357">
        <v>45356</v>
      </c>
      <c r="AF445" s="350">
        <f t="shared" si="32"/>
        <v>1</v>
      </c>
      <c r="AG445" s="350">
        <f t="shared" si="32"/>
        <v>12</v>
      </c>
      <c r="AH445" s="350">
        <f t="shared" si="33"/>
        <v>13</v>
      </c>
      <c r="AI445" s="350" t="s">
        <v>69</v>
      </c>
      <c r="AJ445" s="351" t="s">
        <v>69</v>
      </c>
      <c r="AK445" s="350" t="str">
        <f>VLOOKUP(Q445,[5]BD!H$6:K$170,4,0)</f>
        <v>13-10-00-017</v>
      </c>
    </row>
    <row r="446" spans="1:37" s="334" customFormat="1" ht="15" customHeight="1" x14ac:dyDescent="0.25">
      <c r="A446" s="68">
        <v>426</v>
      </c>
      <c r="B446" s="335">
        <v>78181500</v>
      </c>
      <c r="C446" s="336" t="s">
        <v>623</v>
      </c>
      <c r="D446" s="337" t="s">
        <v>156</v>
      </c>
      <c r="E446" s="338">
        <v>279</v>
      </c>
      <c r="F446" s="336" t="s">
        <v>164</v>
      </c>
      <c r="G446" s="73" t="s">
        <v>67</v>
      </c>
      <c r="H446" s="339">
        <v>36300000</v>
      </c>
      <c r="I446" s="339">
        <v>36300000</v>
      </c>
      <c r="J446" s="340" t="s">
        <v>68</v>
      </c>
      <c r="K446" s="336" t="s">
        <v>69</v>
      </c>
      <c r="L446" s="76">
        <f t="shared" si="34"/>
        <v>0</v>
      </c>
      <c r="M446" s="343" t="s">
        <v>995</v>
      </c>
      <c r="N446" s="342" t="s">
        <v>100</v>
      </c>
      <c r="O446" s="342" t="s">
        <v>72</v>
      </c>
      <c r="P446" s="343" t="s">
        <v>69</v>
      </c>
      <c r="Q446" s="336" t="s">
        <v>991</v>
      </c>
      <c r="R446" s="325" t="s">
        <v>1166</v>
      </c>
      <c r="S446" s="325" t="s">
        <v>1182</v>
      </c>
      <c r="T446" s="99" t="s">
        <v>992</v>
      </c>
      <c r="U446" s="73">
        <v>117201202</v>
      </c>
      <c r="V446" s="99" t="s">
        <v>993</v>
      </c>
      <c r="W446" s="99" t="s">
        <v>599</v>
      </c>
      <c r="X446" s="100" t="s">
        <v>994</v>
      </c>
      <c r="Y446" s="99">
        <v>3122729042</v>
      </c>
      <c r="Z446" s="347" t="s">
        <v>77</v>
      </c>
      <c r="AA446" s="336" t="s">
        <v>81</v>
      </c>
      <c r="AB446" s="357">
        <v>45362</v>
      </c>
      <c r="AC446" s="357">
        <v>45363</v>
      </c>
      <c r="AD446" s="357">
        <v>45377</v>
      </c>
      <c r="AE446" s="357">
        <v>45378</v>
      </c>
      <c r="AF446" s="350">
        <f t="shared" si="32"/>
        <v>1</v>
      </c>
      <c r="AG446" s="350">
        <f t="shared" si="32"/>
        <v>14</v>
      </c>
      <c r="AH446" s="350">
        <f t="shared" si="33"/>
        <v>15</v>
      </c>
      <c r="AI446" s="350" t="s">
        <v>69</v>
      </c>
      <c r="AJ446" s="351" t="s">
        <v>69</v>
      </c>
      <c r="AK446" s="350" t="str">
        <f>VLOOKUP(Q446,[5]BD!H$6:K$170,4,0)</f>
        <v>13-10-00-017</v>
      </c>
    </row>
    <row r="447" spans="1:37" s="334" customFormat="1" ht="15" customHeight="1" x14ac:dyDescent="0.25">
      <c r="A447" s="68">
        <v>427</v>
      </c>
      <c r="B447" s="335">
        <v>39121700</v>
      </c>
      <c r="C447" s="336" t="s">
        <v>558</v>
      </c>
      <c r="D447" s="337" t="s">
        <v>167</v>
      </c>
      <c r="E447" s="338">
        <v>251</v>
      </c>
      <c r="F447" s="336" t="s">
        <v>164</v>
      </c>
      <c r="G447" s="73" t="s">
        <v>67</v>
      </c>
      <c r="H447" s="339">
        <v>20000000</v>
      </c>
      <c r="I447" s="339">
        <v>20000000</v>
      </c>
      <c r="J447" s="340" t="s">
        <v>68</v>
      </c>
      <c r="K447" s="336" t="s">
        <v>69</v>
      </c>
      <c r="L447" s="76">
        <f t="shared" si="34"/>
        <v>0</v>
      </c>
      <c r="M447" s="343" t="s">
        <v>996</v>
      </c>
      <c r="N447" s="342" t="s">
        <v>313</v>
      </c>
      <c r="O447" s="342" t="s">
        <v>72</v>
      </c>
      <c r="P447" s="343" t="s">
        <v>69</v>
      </c>
      <c r="Q447" s="336" t="s">
        <v>991</v>
      </c>
      <c r="R447" s="325" t="s">
        <v>1166</v>
      </c>
      <c r="S447" s="325" t="s">
        <v>1182</v>
      </c>
      <c r="T447" s="99" t="s">
        <v>992</v>
      </c>
      <c r="U447" s="73">
        <v>117201202</v>
      </c>
      <c r="V447" s="99" t="s">
        <v>993</v>
      </c>
      <c r="W447" s="99" t="s">
        <v>599</v>
      </c>
      <c r="X447" s="100" t="s">
        <v>994</v>
      </c>
      <c r="Y447" s="99">
        <v>3122729042</v>
      </c>
      <c r="Z447" s="347" t="s">
        <v>77</v>
      </c>
      <c r="AA447" s="336" t="s">
        <v>78</v>
      </c>
      <c r="AB447" s="357">
        <v>45383</v>
      </c>
      <c r="AC447" s="357">
        <v>45384</v>
      </c>
      <c r="AD447" s="357">
        <v>45397</v>
      </c>
      <c r="AE447" s="357">
        <v>45398</v>
      </c>
      <c r="AF447" s="350">
        <f t="shared" si="32"/>
        <v>1</v>
      </c>
      <c r="AG447" s="350">
        <f t="shared" si="32"/>
        <v>13</v>
      </c>
      <c r="AH447" s="350">
        <f t="shared" si="33"/>
        <v>14</v>
      </c>
      <c r="AI447" s="350" t="s">
        <v>69</v>
      </c>
      <c r="AJ447" s="351" t="s">
        <v>69</v>
      </c>
      <c r="AK447" s="350" t="str">
        <f>VLOOKUP(Q447,[5]BD!H$6:K$170,4,0)</f>
        <v>13-10-00-017</v>
      </c>
    </row>
    <row r="448" spans="1:37" s="334" customFormat="1" ht="15" customHeight="1" x14ac:dyDescent="0.25">
      <c r="A448" s="68">
        <v>428</v>
      </c>
      <c r="B448" s="335">
        <v>72102100</v>
      </c>
      <c r="C448" s="336" t="s">
        <v>606</v>
      </c>
      <c r="D448" s="337" t="s">
        <v>241</v>
      </c>
      <c r="E448" s="338">
        <v>224</v>
      </c>
      <c r="F448" s="336" t="s">
        <v>164</v>
      </c>
      <c r="G448" s="73" t="s">
        <v>67</v>
      </c>
      <c r="H448" s="339">
        <v>15000000</v>
      </c>
      <c r="I448" s="339">
        <v>15000000</v>
      </c>
      <c r="J448" s="340" t="s">
        <v>68</v>
      </c>
      <c r="K448" s="336" t="s">
        <v>69</v>
      </c>
      <c r="L448" s="76">
        <f t="shared" si="34"/>
        <v>0</v>
      </c>
      <c r="M448" s="343" t="s">
        <v>997</v>
      </c>
      <c r="N448" s="342" t="s">
        <v>100</v>
      </c>
      <c r="O448" s="342" t="s">
        <v>72</v>
      </c>
      <c r="P448" s="343" t="s">
        <v>69</v>
      </c>
      <c r="Q448" s="336" t="s">
        <v>991</v>
      </c>
      <c r="R448" s="325" t="s">
        <v>1166</v>
      </c>
      <c r="S448" s="325" t="s">
        <v>1182</v>
      </c>
      <c r="T448" s="99" t="s">
        <v>992</v>
      </c>
      <c r="U448" s="73">
        <v>117201202</v>
      </c>
      <c r="V448" s="99" t="s">
        <v>993</v>
      </c>
      <c r="W448" s="99" t="s">
        <v>599</v>
      </c>
      <c r="X448" s="100" t="s">
        <v>994</v>
      </c>
      <c r="Y448" s="99">
        <v>3122729042</v>
      </c>
      <c r="Z448" s="347" t="s">
        <v>77</v>
      </c>
      <c r="AA448" s="336" t="s">
        <v>78</v>
      </c>
      <c r="AB448" s="357">
        <v>45414</v>
      </c>
      <c r="AC448" s="357">
        <v>45415</v>
      </c>
      <c r="AD448" s="357">
        <v>45432</v>
      </c>
      <c r="AE448" s="357">
        <v>45433</v>
      </c>
      <c r="AF448" s="350">
        <f t="shared" si="32"/>
        <v>1</v>
      </c>
      <c r="AG448" s="350">
        <f t="shared" si="32"/>
        <v>17</v>
      </c>
      <c r="AH448" s="350">
        <f t="shared" si="33"/>
        <v>18</v>
      </c>
      <c r="AI448" s="350" t="s">
        <v>69</v>
      </c>
      <c r="AJ448" s="351" t="s">
        <v>69</v>
      </c>
      <c r="AK448" s="350" t="str">
        <f>VLOOKUP(Q448,[5]BD!H$6:K$170,4,0)</f>
        <v>13-10-00-017</v>
      </c>
    </row>
    <row r="449" spans="1:37" s="334" customFormat="1" ht="15" customHeight="1" x14ac:dyDescent="0.25">
      <c r="A449" s="68">
        <v>429</v>
      </c>
      <c r="B449" s="335">
        <v>80131500</v>
      </c>
      <c r="C449" s="345" t="s">
        <v>166</v>
      </c>
      <c r="D449" s="337" t="s">
        <v>65</v>
      </c>
      <c r="E449" s="338">
        <v>364</v>
      </c>
      <c r="F449" s="336" t="s">
        <v>66</v>
      </c>
      <c r="G449" s="73" t="s">
        <v>67</v>
      </c>
      <c r="H449" s="339">
        <v>157080000</v>
      </c>
      <c r="I449" s="339">
        <v>157080000</v>
      </c>
      <c r="J449" s="340" t="s">
        <v>68</v>
      </c>
      <c r="K449" s="336" t="s">
        <v>69</v>
      </c>
      <c r="L449" s="76">
        <f t="shared" si="34"/>
        <v>0</v>
      </c>
      <c r="M449" s="343" t="s">
        <v>998</v>
      </c>
      <c r="N449" s="336" t="s">
        <v>169</v>
      </c>
      <c r="O449" s="336" t="s">
        <v>72</v>
      </c>
      <c r="P449" s="343" t="s">
        <v>69</v>
      </c>
      <c r="Q449" s="336" t="s">
        <v>999</v>
      </c>
      <c r="R449" s="325" t="s">
        <v>1166</v>
      </c>
      <c r="S449" s="325" t="s">
        <v>1182</v>
      </c>
      <c r="T449" s="99" t="s">
        <v>1000</v>
      </c>
      <c r="U449" s="73">
        <v>146201202</v>
      </c>
      <c r="V449" s="99" t="s">
        <v>1001</v>
      </c>
      <c r="W449" s="99" t="s">
        <v>599</v>
      </c>
      <c r="X449" s="100" t="s">
        <v>1002</v>
      </c>
      <c r="Y449" s="99">
        <v>3204820278</v>
      </c>
      <c r="Z449" s="347" t="s">
        <v>77</v>
      </c>
      <c r="AA449" s="336" t="s">
        <v>78</v>
      </c>
      <c r="AB449" s="357">
        <v>45275</v>
      </c>
      <c r="AC449" s="357">
        <v>45293</v>
      </c>
      <c r="AD449" s="357">
        <v>45293</v>
      </c>
      <c r="AE449" s="357">
        <v>45293</v>
      </c>
      <c r="AF449" s="350">
        <f t="shared" ref="AF449:AG512" si="35">+AC449-AB449</f>
        <v>18</v>
      </c>
      <c r="AG449" s="350">
        <f t="shared" si="35"/>
        <v>0</v>
      </c>
      <c r="AH449" s="350">
        <f t="shared" si="33"/>
        <v>18</v>
      </c>
      <c r="AI449" s="350" t="s">
        <v>69</v>
      </c>
      <c r="AJ449" s="351" t="s">
        <v>69</v>
      </c>
      <c r="AK449" s="350" t="str">
        <f>VLOOKUP(Q449,[5]BD!H$6:K$170,4,0)</f>
        <v>13-10-00-046</v>
      </c>
    </row>
    <row r="450" spans="1:37" s="334" customFormat="1" ht="15" customHeight="1" x14ac:dyDescent="0.25">
      <c r="A450" s="68">
        <v>430</v>
      </c>
      <c r="B450" s="335">
        <v>15101500</v>
      </c>
      <c r="C450" s="336" t="s">
        <v>602</v>
      </c>
      <c r="D450" s="337" t="s">
        <v>65</v>
      </c>
      <c r="E450" s="338">
        <v>326</v>
      </c>
      <c r="F450" s="336" t="s">
        <v>164</v>
      </c>
      <c r="G450" s="73" t="s">
        <v>67</v>
      </c>
      <c r="H450" s="339">
        <v>15000000</v>
      </c>
      <c r="I450" s="339">
        <v>15000000</v>
      </c>
      <c r="J450" s="340" t="s">
        <v>68</v>
      </c>
      <c r="K450" s="336" t="s">
        <v>69</v>
      </c>
      <c r="L450" s="76">
        <f t="shared" si="34"/>
        <v>0</v>
      </c>
      <c r="M450" s="343" t="s">
        <v>1003</v>
      </c>
      <c r="N450" s="342" t="s">
        <v>313</v>
      </c>
      <c r="O450" s="336" t="s">
        <v>72</v>
      </c>
      <c r="P450" s="343" t="s">
        <v>69</v>
      </c>
      <c r="Q450" s="336" t="s">
        <v>999</v>
      </c>
      <c r="R450" s="325" t="s">
        <v>1166</v>
      </c>
      <c r="S450" s="325" t="s">
        <v>1182</v>
      </c>
      <c r="T450" s="99" t="s">
        <v>1000</v>
      </c>
      <c r="U450" s="73">
        <v>146201202</v>
      </c>
      <c r="V450" s="99" t="s">
        <v>1001</v>
      </c>
      <c r="W450" s="99" t="s">
        <v>599</v>
      </c>
      <c r="X450" s="100" t="s">
        <v>1002</v>
      </c>
      <c r="Y450" s="99">
        <v>3204820278</v>
      </c>
      <c r="Z450" s="347" t="s">
        <v>77</v>
      </c>
      <c r="AA450" s="336" t="s">
        <v>83</v>
      </c>
      <c r="AB450" s="357">
        <v>45303</v>
      </c>
      <c r="AC450" s="357">
        <v>45309</v>
      </c>
      <c r="AD450" s="357">
        <v>45327</v>
      </c>
      <c r="AE450" s="357">
        <v>45331</v>
      </c>
      <c r="AF450" s="350">
        <f t="shared" si="35"/>
        <v>6</v>
      </c>
      <c r="AG450" s="350">
        <f t="shared" si="35"/>
        <v>18</v>
      </c>
      <c r="AH450" s="350">
        <f t="shared" si="33"/>
        <v>24</v>
      </c>
      <c r="AI450" s="350" t="s">
        <v>69</v>
      </c>
      <c r="AJ450" s="351" t="s">
        <v>69</v>
      </c>
      <c r="AK450" s="350" t="str">
        <f>VLOOKUP(Q450,[5]BD!H$6:K$170,4,0)</f>
        <v>13-10-00-046</v>
      </c>
    </row>
    <row r="451" spans="1:37" s="334" customFormat="1" ht="15" customHeight="1" x14ac:dyDescent="0.25">
      <c r="A451" s="68">
        <v>431</v>
      </c>
      <c r="B451" s="335">
        <v>39121700</v>
      </c>
      <c r="C451" s="336" t="s">
        <v>558</v>
      </c>
      <c r="D451" s="337" t="s">
        <v>65</v>
      </c>
      <c r="E451" s="338">
        <v>326</v>
      </c>
      <c r="F451" s="336" t="s">
        <v>164</v>
      </c>
      <c r="G451" s="73" t="s">
        <v>67</v>
      </c>
      <c r="H451" s="339">
        <v>30000000</v>
      </c>
      <c r="I451" s="339">
        <v>30000000</v>
      </c>
      <c r="J451" s="340" t="s">
        <v>68</v>
      </c>
      <c r="K451" s="336" t="s">
        <v>69</v>
      </c>
      <c r="L451" s="76">
        <f t="shared" si="34"/>
        <v>0</v>
      </c>
      <c r="M451" s="343" t="s">
        <v>1004</v>
      </c>
      <c r="N451" s="342" t="s">
        <v>313</v>
      </c>
      <c r="O451" s="336" t="s">
        <v>72</v>
      </c>
      <c r="P451" s="343" t="s">
        <v>69</v>
      </c>
      <c r="Q451" s="336" t="s">
        <v>999</v>
      </c>
      <c r="R451" s="325" t="s">
        <v>1166</v>
      </c>
      <c r="S451" s="325" t="s">
        <v>1182</v>
      </c>
      <c r="T451" s="99" t="s">
        <v>1000</v>
      </c>
      <c r="U451" s="73">
        <v>146201202</v>
      </c>
      <c r="V451" s="99" t="s">
        <v>1001</v>
      </c>
      <c r="W451" s="99" t="s">
        <v>599</v>
      </c>
      <c r="X451" s="100" t="s">
        <v>1002</v>
      </c>
      <c r="Y451" s="99">
        <v>3204820278</v>
      </c>
      <c r="Z451" s="347" t="s">
        <v>77</v>
      </c>
      <c r="AA451" s="336" t="s">
        <v>83</v>
      </c>
      <c r="AB451" s="357">
        <v>45303</v>
      </c>
      <c r="AC451" s="357">
        <v>45309</v>
      </c>
      <c r="AD451" s="357">
        <v>45327</v>
      </c>
      <c r="AE451" s="357">
        <v>45331</v>
      </c>
      <c r="AF451" s="350">
        <f t="shared" si="35"/>
        <v>6</v>
      </c>
      <c r="AG451" s="350">
        <f t="shared" si="35"/>
        <v>18</v>
      </c>
      <c r="AH451" s="350">
        <f t="shared" si="33"/>
        <v>24</v>
      </c>
      <c r="AI451" s="350" t="s">
        <v>69</v>
      </c>
      <c r="AJ451" s="351" t="s">
        <v>69</v>
      </c>
      <c r="AK451" s="350" t="str">
        <f>VLOOKUP(Q451,[5]BD!H$6:K$170,4,0)</f>
        <v>13-10-00-046</v>
      </c>
    </row>
    <row r="452" spans="1:37" s="334" customFormat="1" ht="15" customHeight="1" x14ac:dyDescent="0.25">
      <c r="A452" s="68">
        <v>432</v>
      </c>
      <c r="B452" s="335">
        <v>72102100</v>
      </c>
      <c r="C452" s="336" t="s">
        <v>606</v>
      </c>
      <c r="D452" s="337" t="s">
        <v>151</v>
      </c>
      <c r="E452" s="338">
        <v>306</v>
      </c>
      <c r="F452" s="336" t="s">
        <v>164</v>
      </c>
      <c r="G452" s="73" t="s">
        <v>67</v>
      </c>
      <c r="H452" s="339">
        <v>4000000</v>
      </c>
      <c r="I452" s="339">
        <v>4000000</v>
      </c>
      <c r="J452" s="340" t="s">
        <v>68</v>
      </c>
      <c r="K452" s="336" t="s">
        <v>69</v>
      </c>
      <c r="L452" s="76">
        <f t="shared" si="34"/>
        <v>0</v>
      </c>
      <c r="M452" s="343" t="s">
        <v>1005</v>
      </c>
      <c r="N452" s="342" t="s">
        <v>100</v>
      </c>
      <c r="O452" s="336" t="s">
        <v>72</v>
      </c>
      <c r="P452" s="343" t="s">
        <v>69</v>
      </c>
      <c r="Q452" s="336" t="s">
        <v>999</v>
      </c>
      <c r="R452" s="325" t="s">
        <v>1166</v>
      </c>
      <c r="S452" s="325" t="s">
        <v>1182</v>
      </c>
      <c r="T452" s="99" t="s">
        <v>1000</v>
      </c>
      <c r="U452" s="73">
        <v>146201202</v>
      </c>
      <c r="V452" s="99" t="s">
        <v>1001</v>
      </c>
      <c r="W452" s="99" t="s">
        <v>599</v>
      </c>
      <c r="X452" s="100" t="s">
        <v>1002</v>
      </c>
      <c r="Y452" s="99">
        <v>3204820278</v>
      </c>
      <c r="Z452" s="347" t="s">
        <v>77</v>
      </c>
      <c r="AA452" s="336" t="s">
        <v>78</v>
      </c>
      <c r="AB452" s="357">
        <v>45324</v>
      </c>
      <c r="AC452" s="357">
        <v>45329</v>
      </c>
      <c r="AD452" s="357">
        <v>45348</v>
      </c>
      <c r="AE452" s="357">
        <v>45351</v>
      </c>
      <c r="AF452" s="350">
        <f t="shared" si="35"/>
        <v>5</v>
      </c>
      <c r="AG452" s="350">
        <f t="shared" si="35"/>
        <v>19</v>
      </c>
      <c r="AH452" s="350">
        <f t="shared" si="33"/>
        <v>24</v>
      </c>
      <c r="AI452" s="350" t="s">
        <v>69</v>
      </c>
      <c r="AJ452" s="351" t="s">
        <v>69</v>
      </c>
      <c r="AK452" s="350" t="str">
        <f>VLOOKUP(Q452,[5]BD!H$6:K$170,4,0)</f>
        <v>13-10-00-046</v>
      </c>
    </row>
    <row r="453" spans="1:37" s="334" customFormat="1" ht="15" customHeight="1" x14ac:dyDescent="0.25">
      <c r="A453" s="68">
        <v>433</v>
      </c>
      <c r="B453" s="335">
        <v>72151506</v>
      </c>
      <c r="C453" s="345" t="s">
        <v>667</v>
      </c>
      <c r="D453" s="337" t="s">
        <v>156</v>
      </c>
      <c r="E453" s="350">
        <v>264</v>
      </c>
      <c r="F453" s="336" t="s">
        <v>66</v>
      </c>
      <c r="G453" s="73" t="s">
        <v>67</v>
      </c>
      <c r="H453" s="339">
        <v>100000000</v>
      </c>
      <c r="I453" s="339">
        <v>100000000</v>
      </c>
      <c r="J453" s="340" t="s">
        <v>68</v>
      </c>
      <c r="K453" s="336" t="s">
        <v>69</v>
      </c>
      <c r="L453" s="76">
        <f>+H453-I453</f>
        <v>0</v>
      </c>
      <c r="M453" s="343" t="s">
        <v>1006</v>
      </c>
      <c r="N453" s="336" t="s">
        <v>453</v>
      </c>
      <c r="O453" s="336" t="s">
        <v>72</v>
      </c>
      <c r="P453" s="343" t="s">
        <v>69</v>
      </c>
      <c r="Q453" s="336" t="s">
        <v>999</v>
      </c>
      <c r="R453" s="325" t="s">
        <v>1166</v>
      </c>
      <c r="S453" s="325" t="s">
        <v>1182</v>
      </c>
      <c r="T453" s="99" t="s">
        <v>1000</v>
      </c>
      <c r="U453" s="73">
        <v>146201202</v>
      </c>
      <c r="V453" s="99" t="s">
        <v>1001</v>
      </c>
      <c r="W453" s="99" t="s">
        <v>599</v>
      </c>
      <c r="X453" s="100" t="s">
        <v>1002</v>
      </c>
      <c r="Y453" s="99">
        <v>3204820278</v>
      </c>
      <c r="Z453" s="347" t="s">
        <v>77</v>
      </c>
      <c r="AA453" s="336" t="s">
        <v>83</v>
      </c>
      <c r="AB453" s="357">
        <v>45364</v>
      </c>
      <c r="AC453" s="357">
        <v>45369</v>
      </c>
      <c r="AD453" s="357">
        <v>45390</v>
      </c>
      <c r="AE453" s="357">
        <v>45393</v>
      </c>
      <c r="AF453" s="350">
        <f t="shared" si="35"/>
        <v>5</v>
      </c>
      <c r="AG453" s="350">
        <f t="shared" si="35"/>
        <v>21</v>
      </c>
      <c r="AH453" s="350">
        <f>+AF453+AG453</f>
        <v>26</v>
      </c>
      <c r="AI453" s="350" t="s">
        <v>69</v>
      </c>
      <c r="AJ453" s="351" t="s">
        <v>69</v>
      </c>
      <c r="AK453" s="350" t="str">
        <f>VLOOKUP(Q453,[5]BD!H$6:K$170,4,0)</f>
        <v>13-10-00-046</v>
      </c>
    </row>
    <row r="454" spans="1:37" s="334" customFormat="1" ht="15" customHeight="1" x14ac:dyDescent="0.25">
      <c r="A454" s="127">
        <v>434</v>
      </c>
      <c r="B454" s="335">
        <v>80131500</v>
      </c>
      <c r="C454" s="345" t="s">
        <v>166</v>
      </c>
      <c r="D454" s="337" t="s">
        <v>65</v>
      </c>
      <c r="E454" s="338">
        <v>365</v>
      </c>
      <c r="F454" s="336" t="s">
        <v>66</v>
      </c>
      <c r="G454" s="73" t="s">
        <v>67</v>
      </c>
      <c r="H454" s="339">
        <v>12329580</v>
      </c>
      <c r="I454" s="339">
        <v>12329580</v>
      </c>
      <c r="J454" s="340" t="s">
        <v>68</v>
      </c>
      <c r="K454" s="336" t="s">
        <v>69</v>
      </c>
      <c r="L454" s="76">
        <f t="shared" si="34"/>
        <v>0</v>
      </c>
      <c r="M454" s="343" t="s">
        <v>1007</v>
      </c>
      <c r="N454" s="336" t="s">
        <v>169</v>
      </c>
      <c r="O454" s="336" t="s">
        <v>72</v>
      </c>
      <c r="P454" s="343" t="s">
        <v>69</v>
      </c>
      <c r="Q454" s="336" t="s">
        <v>1008</v>
      </c>
      <c r="R454" s="325" t="s">
        <v>1166</v>
      </c>
      <c r="S454" s="325" t="s">
        <v>1182</v>
      </c>
      <c r="T454" s="99" t="s">
        <v>1009</v>
      </c>
      <c r="U454" s="73">
        <v>118201202</v>
      </c>
      <c r="V454" s="99" t="s">
        <v>1010</v>
      </c>
      <c r="W454" s="99" t="s">
        <v>521</v>
      </c>
      <c r="X454" s="100" t="s">
        <v>1011</v>
      </c>
      <c r="Y454" s="99">
        <v>3103687842</v>
      </c>
      <c r="Z454" s="347" t="s">
        <v>77</v>
      </c>
      <c r="AA454" s="336" t="s">
        <v>78</v>
      </c>
      <c r="AB454" s="357">
        <v>45265</v>
      </c>
      <c r="AC454" s="357">
        <v>45293</v>
      </c>
      <c r="AD454" s="357">
        <v>45293</v>
      </c>
      <c r="AE454" s="357">
        <v>45293</v>
      </c>
      <c r="AF454" s="350">
        <f t="shared" si="35"/>
        <v>28</v>
      </c>
      <c r="AG454" s="350">
        <f t="shared" si="35"/>
        <v>0</v>
      </c>
      <c r="AH454" s="350">
        <f t="shared" si="33"/>
        <v>28</v>
      </c>
      <c r="AI454" s="350" t="s">
        <v>69</v>
      </c>
      <c r="AJ454" s="351" t="s">
        <v>69</v>
      </c>
      <c r="AK454" s="350" t="str">
        <f>VLOOKUP(Q454,[5]BD!H$6:K$170,4,0)</f>
        <v>13-10-00-018</v>
      </c>
    </row>
    <row r="455" spans="1:37" s="334" customFormat="1" ht="15" customHeight="1" x14ac:dyDescent="0.25">
      <c r="A455" s="127">
        <v>435</v>
      </c>
      <c r="B455" s="335">
        <v>80131500</v>
      </c>
      <c r="C455" s="345" t="s">
        <v>166</v>
      </c>
      <c r="D455" s="337" t="s">
        <v>65</v>
      </c>
      <c r="E455" s="338">
        <v>365</v>
      </c>
      <c r="F455" s="336" t="s">
        <v>66</v>
      </c>
      <c r="G455" s="73" t="s">
        <v>67</v>
      </c>
      <c r="H455" s="339">
        <v>114240000</v>
      </c>
      <c r="I455" s="339">
        <v>114240000</v>
      </c>
      <c r="J455" s="340" t="s">
        <v>68</v>
      </c>
      <c r="K455" s="336" t="s">
        <v>69</v>
      </c>
      <c r="L455" s="76">
        <f t="shared" si="34"/>
        <v>0</v>
      </c>
      <c r="M455" s="343" t="s">
        <v>1012</v>
      </c>
      <c r="N455" s="336" t="s">
        <v>169</v>
      </c>
      <c r="O455" s="336" t="s">
        <v>72</v>
      </c>
      <c r="P455" s="343" t="s">
        <v>69</v>
      </c>
      <c r="Q455" s="336" t="s">
        <v>1008</v>
      </c>
      <c r="R455" s="325" t="s">
        <v>1166</v>
      </c>
      <c r="S455" s="325" t="s">
        <v>1182</v>
      </c>
      <c r="T455" s="99" t="s">
        <v>1009</v>
      </c>
      <c r="U455" s="73">
        <v>118201202</v>
      </c>
      <c r="V455" s="99" t="s">
        <v>1010</v>
      </c>
      <c r="W455" s="99" t="s">
        <v>521</v>
      </c>
      <c r="X455" s="100" t="s">
        <v>1011</v>
      </c>
      <c r="Y455" s="99">
        <v>3103687842</v>
      </c>
      <c r="Z455" s="347" t="s">
        <v>77</v>
      </c>
      <c r="AA455" s="336" t="s">
        <v>78</v>
      </c>
      <c r="AB455" s="357">
        <v>45265</v>
      </c>
      <c r="AC455" s="357">
        <v>45293</v>
      </c>
      <c r="AD455" s="357">
        <v>45293</v>
      </c>
      <c r="AE455" s="357">
        <v>45293</v>
      </c>
      <c r="AF455" s="350">
        <f t="shared" si="35"/>
        <v>28</v>
      </c>
      <c r="AG455" s="350">
        <f t="shared" si="35"/>
        <v>0</v>
      </c>
      <c r="AH455" s="350">
        <f t="shared" si="33"/>
        <v>28</v>
      </c>
      <c r="AI455" s="350" t="s">
        <v>69</v>
      </c>
      <c r="AJ455" s="351" t="s">
        <v>69</v>
      </c>
      <c r="AK455" s="350" t="str">
        <f>VLOOKUP(Q455,[5]BD!H$6:K$170,4,0)</f>
        <v>13-10-00-018</v>
      </c>
    </row>
    <row r="456" spans="1:37" s="334" customFormat="1" ht="15" customHeight="1" x14ac:dyDescent="0.25">
      <c r="A456" s="68">
        <v>436</v>
      </c>
      <c r="B456" s="335">
        <v>15101500</v>
      </c>
      <c r="C456" s="336" t="s">
        <v>602</v>
      </c>
      <c r="D456" s="337" t="s">
        <v>65</v>
      </c>
      <c r="E456" s="338">
        <v>306</v>
      </c>
      <c r="F456" s="336" t="s">
        <v>220</v>
      </c>
      <c r="G456" s="73" t="s">
        <v>67</v>
      </c>
      <c r="H456" s="339">
        <v>2400000</v>
      </c>
      <c r="I456" s="339">
        <v>2400000</v>
      </c>
      <c r="J456" s="340" t="s">
        <v>68</v>
      </c>
      <c r="K456" s="336" t="s">
        <v>69</v>
      </c>
      <c r="L456" s="76">
        <f t="shared" si="34"/>
        <v>0</v>
      </c>
      <c r="M456" s="343" t="s">
        <v>1013</v>
      </c>
      <c r="N456" s="342" t="s">
        <v>313</v>
      </c>
      <c r="O456" s="336" t="s">
        <v>72</v>
      </c>
      <c r="P456" s="343" t="s">
        <v>69</v>
      </c>
      <c r="Q456" s="336" t="s">
        <v>1008</v>
      </c>
      <c r="R456" s="325" t="s">
        <v>1166</v>
      </c>
      <c r="S456" s="325" t="s">
        <v>1182</v>
      </c>
      <c r="T456" s="99" t="s">
        <v>1009</v>
      </c>
      <c r="U456" s="73">
        <v>118201202</v>
      </c>
      <c r="V456" s="99" t="s">
        <v>1010</v>
      </c>
      <c r="W456" s="99" t="s">
        <v>521</v>
      </c>
      <c r="X456" s="100" t="s">
        <v>1011</v>
      </c>
      <c r="Y456" s="99">
        <v>3103687842</v>
      </c>
      <c r="Z456" s="347" t="s">
        <v>77</v>
      </c>
      <c r="AA456" s="336" t="s">
        <v>283</v>
      </c>
      <c r="AB456" s="357">
        <v>45306</v>
      </c>
      <c r="AC456" s="357">
        <v>45322</v>
      </c>
      <c r="AD456" s="357">
        <v>45344</v>
      </c>
      <c r="AE456" s="357">
        <v>45351</v>
      </c>
      <c r="AF456" s="350">
        <f t="shared" si="35"/>
        <v>16</v>
      </c>
      <c r="AG456" s="350">
        <f t="shared" si="35"/>
        <v>22</v>
      </c>
      <c r="AH456" s="350">
        <f t="shared" si="33"/>
        <v>38</v>
      </c>
      <c r="AI456" s="350" t="s">
        <v>69</v>
      </c>
      <c r="AJ456" s="351" t="s">
        <v>69</v>
      </c>
      <c r="AK456" s="350" t="str">
        <f>VLOOKUP(Q456,[5]BD!H$6:K$170,4,0)</f>
        <v>13-10-00-018</v>
      </c>
    </row>
    <row r="457" spans="1:37" s="334" customFormat="1" ht="15" customHeight="1" x14ac:dyDescent="0.25">
      <c r="A457" s="68">
        <v>437</v>
      </c>
      <c r="B457" s="335">
        <v>15101500</v>
      </c>
      <c r="C457" s="336" t="s">
        <v>602</v>
      </c>
      <c r="D457" s="337" t="s">
        <v>321</v>
      </c>
      <c r="E457" s="338">
        <v>182</v>
      </c>
      <c r="F457" s="336" t="s">
        <v>164</v>
      </c>
      <c r="G457" s="73" t="s">
        <v>67</v>
      </c>
      <c r="H457" s="339">
        <v>400000</v>
      </c>
      <c r="I457" s="339">
        <v>400000</v>
      </c>
      <c r="J457" s="340" t="s">
        <v>68</v>
      </c>
      <c r="K457" s="336" t="s">
        <v>69</v>
      </c>
      <c r="L457" s="76">
        <f t="shared" si="34"/>
        <v>0</v>
      </c>
      <c r="M457" s="343" t="s">
        <v>1014</v>
      </c>
      <c r="N457" s="342" t="s">
        <v>313</v>
      </c>
      <c r="O457" s="336" t="s">
        <v>72</v>
      </c>
      <c r="P457" s="343" t="s">
        <v>69</v>
      </c>
      <c r="Q457" s="336" t="s">
        <v>1008</v>
      </c>
      <c r="R457" s="325" t="s">
        <v>1166</v>
      </c>
      <c r="S457" s="325" t="s">
        <v>1182</v>
      </c>
      <c r="T457" s="99" t="s">
        <v>1009</v>
      </c>
      <c r="U457" s="73">
        <v>118201202</v>
      </c>
      <c r="V457" s="99" t="s">
        <v>1010</v>
      </c>
      <c r="W457" s="99" t="s">
        <v>521</v>
      </c>
      <c r="X457" s="100" t="s">
        <v>1011</v>
      </c>
      <c r="Y457" s="99">
        <v>3103687842</v>
      </c>
      <c r="Z457" s="347" t="s">
        <v>77</v>
      </c>
      <c r="AA457" s="336" t="s">
        <v>78</v>
      </c>
      <c r="AB457" s="357">
        <v>45432</v>
      </c>
      <c r="AC457" s="357">
        <v>45446</v>
      </c>
      <c r="AD457" s="357">
        <v>45471</v>
      </c>
      <c r="AE457" s="357">
        <v>45475</v>
      </c>
      <c r="AF457" s="350">
        <f t="shared" si="35"/>
        <v>14</v>
      </c>
      <c r="AG457" s="350">
        <f t="shared" si="35"/>
        <v>25</v>
      </c>
      <c r="AH457" s="350">
        <f>+AF457+AG457</f>
        <v>39</v>
      </c>
      <c r="AI457" s="350" t="s">
        <v>69</v>
      </c>
      <c r="AJ457" s="351" t="s">
        <v>69</v>
      </c>
      <c r="AK457" s="350" t="str">
        <f>VLOOKUP(Q457,[5]BD!H$6:K$170,4,0)</f>
        <v>13-10-00-018</v>
      </c>
    </row>
    <row r="458" spans="1:37" s="334" customFormat="1" ht="15" customHeight="1" x14ac:dyDescent="0.25">
      <c r="A458" s="68">
        <v>438</v>
      </c>
      <c r="B458" s="335">
        <v>72102100</v>
      </c>
      <c r="C458" s="336" t="s">
        <v>606</v>
      </c>
      <c r="D458" s="337" t="s">
        <v>156</v>
      </c>
      <c r="E458" s="338">
        <v>286</v>
      </c>
      <c r="F458" s="336" t="s">
        <v>164</v>
      </c>
      <c r="G458" s="73" t="s">
        <v>67</v>
      </c>
      <c r="H458" s="339">
        <v>3000000</v>
      </c>
      <c r="I458" s="339">
        <v>3000000</v>
      </c>
      <c r="J458" s="340" t="s">
        <v>68</v>
      </c>
      <c r="K458" s="336" t="s">
        <v>69</v>
      </c>
      <c r="L458" s="76">
        <f t="shared" si="34"/>
        <v>0</v>
      </c>
      <c r="M458" s="343" t="s">
        <v>1015</v>
      </c>
      <c r="N458" s="342" t="s">
        <v>100</v>
      </c>
      <c r="O458" s="336" t="s">
        <v>72</v>
      </c>
      <c r="P458" s="343" t="s">
        <v>69</v>
      </c>
      <c r="Q458" s="336" t="s">
        <v>1008</v>
      </c>
      <c r="R458" s="325" t="s">
        <v>1166</v>
      </c>
      <c r="S458" s="325" t="s">
        <v>1182</v>
      </c>
      <c r="T458" s="99" t="s">
        <v>1009</v>
      </c>
      <c r="U458" s="73">
        <v>118201202</v>
      </c>
      <c r="V458" s="99" t="s">
        <v>1010</v>
      </c>
      <c r="W458" s="99" t="s">
        <v>521</v>
      </c>
      <c r="X458" s="100" t="s">
        <v>1011</v>
      </c>
      <c r="Y458" s="99">
        <v>3103687842</v>
      </c>
      <c r="Z458" s="347" t="s">
        <v>77</v>
      </c>
      <c r="AA458" s="336" t="s">
        <v>81</v>
      </c>
      <c r="AB458" s="357">
        <v>45348</v>
      </c>
      <c r="AC458" s="357">
        <v>45364</v>
      </c>
      <c r="AD458" s="357">
        <v>45390</v>
      </c>
      <c r="AE458" s="357">
        <v>45393</v>
      </c>
      <c r="AF458" s="350">
        <f t="shared" si="35"/>
        <v>16</v>
      </c>
      <c r="AG458" s="350">
        <f t="shared" si="35"/>
        <v>26</v>
      </c>
      <c r="AH458" s="350">
        <f t="shared" si="33"/>
        <v>42</v>
      </c>
      <c r="AI458" s="350" t="s">
        <v>69</v>
      </c>
      <c r="AJ458" s="351" t="s">
        <v>69</v>
      </c>
      <c r="AK458" s="350" t="str">
        <f>VLOOKUP(Q458,[5]BD!H$6:K$170,4,0)</f>
        <v>13-10-00-018</v>
      </c>
    </row>
    <row r="459" spans="1:37" s="334" customFormat="1" ht="15" customHeight="1" x14ac:dyDescent="0.25">
      <c r="A459" s="68">
        <v>439</v>
      </c>
      <c r="B459" s="335">
        <v>80131500</v>
      </c>
      <c r="C459" s="345" t="s">
        <v>166</v>
      </c>
      <c r="D459" s="337" t="s">
        <v>65</v>
      </c>
      <c r="E459" s="338">
        <v>360</v>
      </c>
      <c r="F459" s="336" t="s">
        <v>66</v>
      </c>
      <c r="G459" s="73" t="s">
        <v>67</v>
      </c>
      <c r="H459" s="339">
        <v>197415900</v>
      </c>
      <c r="I459" s="339">
        <v>197415900</v>
      </c>
      <c r="J459" s="340" t="s">
        <v>68</v>
      </c>
      <c r="K459" s="336" t="s">
        <v>69</v>
      </c>
      <c r="L459" s="76">
        <f t="shared" si="34"/>
        <v>0</v>
      </c>
      <c r="M459" s="343" t="s">
        <v>1016</v>
      </c>
      <c r="N459" s="336" t="s">
        <v>169</v>
      </c>
      <c r="O459" s="342" t="s">
        <v>72</v>
      </c>
      <c r="P459" s="343" t="s">
        <v>69</v>
      </c>
      <c r="Q459" s="336" t="s">
        <v>1017</v>
      </c>
      <c r="R459" s="325" t="s">
        <v>1166</v>
      </c>
      <c r="S459" s="325" t="s">
        <v>1182</v>
      </c>
      <c r="T459" s="99" t="s">
        <v>1018</v>
      </c>
      <c r="U459" s="73">
        <v>125201203</v>
      </c>
      <c r="V459" s="99" t="s">
        <v>1019</v>
      </c>
      <c r="W459" s="99" t="s">
        <v>599</v>
      </c>
      <c r="X459" s="100" t="s">
        <v>1020</v>
      </c>
      <c r="Y459" s="99">
        <v>3204909799</v>
      </c>
      <c r="Z459" s="347" t="s">
        <v>77</v>
      </c>
      <c r="AA459" s="336" t="s">
        <v>78</v>
      </c>
      <c r="AB459" s="357">
        <v>45279</v>
      </c>
      <c r="AC459" s="357">
        <v>45293</v>
      </c>
      <c r="AD459" s="357">
        <v>45300</v>
      </c>
      <c r="AE459" s="357">
        <v>45303</v>
      </c>
      <c r="AF459" s="350">
        <f t="shared" si="35"/>
        <v>14</v>
      </c>
      <c r="AG459" s="350">
        <f t="shared" si="35"/>
        <v>7</v>
      </c>
      <c r="AH459" s="350">
        <f t="shared" si="33"/>
        <v>21</v>
      </c>
      <c r="AI459" s="350" t="s">
        <v>69</v>
      </c>
      <c r="AJ459" s="351" t="s">
        <v>69</v>
      </c>
      <c r="AK459" s="350" t="str">
        <f>VLOOKUP(Q459,[5]BD!H$6:K$170,4,0)</f>
        <v>13-10-00-025</v>
      </c>
    </row>
    <row r="460" spans="1:37" s="334" customFormat="1" ht="15" customHeight="1" x14ac:dyDescent="0.25">
      <c r="A460" s="68">
        <v>440</v>
      </c>
      <c r="B460" s="335">
        <v>15101500</v>
      </c>
      <c r="C460" s="336" t="s">
        <v>602</v>
      </c>
      <c r="D460" s="337" t="s">
        <v>65</v>
      </c>
      <c r="E460" s="338">
        <v>360</v>
      </c>
      <c r="F460" s="336" t="s">
        <v>164</v>
      </c>
      <c r="G460" s="73" t="s">
        <v>67</v>
      </c>
      <c r="H460" s="339">
        <v>50000000</v>
      </c>
      <c r="I460" s="339">
        <v>50000000</v>
      </c>
      <c r="J460" s="340" t="s">
        <v>68</v>
      </c>
      <c r="K460" s="336" t="s">
        <v>69</v>
      </c>
      <c r="L460" s="76">
        <f t="shared" si="34"/>
        <v>0</v>
      </c>
      <c r="M460" s="343" t="s">
        <v>1021</v>
      </c>
      <c r="N460" s="342" t="s">
        <v>313</v>
      </c>
      <c r="O460" s="342" t="s">
        <v>72</v>
      </c>
      <c r="P460" s="343" t="s">
        <v>69</v>
      </c>
      <c r="Q460" s="336" t="s">
        <v>1017</v>
      </c>
      <c r="R460" s="325" t="s">
        <v>1166</v>
      </c>
      <c r="S460" s="325" t="s">
        <v>1182</v>
      </c>
      <c r="T460" s="99" t="s">
        <v>1018</v>
      </c>
      <c r="U460" s="73">
        <v>125201203</v>
      </c>
      <c r="V460" s="99" t="s">
        <v>1019</v>
      </c>
      <c r="W460" s="99" t="s">
        <v>599</v>
      </c>
      <c r="X460" s="100" t="s">
        <v>1020</v>
      </c>
      <c r="Y460" s="99">
        <v>3204909799</v>
      </c>
      <c r="Z460" s="347" t="s">
        <v>77</v>
      </c>
      <c r="AA460" s="336" t="s">
        <v>83</v>
      </c>
      <c r="AB460" s="357">
        <v>45294</v>
      </c>
      <c r="AC460" s="357">
        <v>45307</v>
      </c>
      <c r="AD460" s="357">
        <v>45327</v>
      </c>
      <c r="AE460" s="357">
        <v>45330</v>
      </c>
      <c r="AF460" s="350">
        <f t="shared" si="35"/>
        <v>13</v>
      </c>
      <c r="AG460" s="350">
        <f t="shared" si="35"/>
        <v>20</v>
      </c>
      <c r="AH460" s="350">
        <f t="shared" si="33"/>
        <v>33</v>
      </c>
      <c r="AI460" s="350" t="s">
        <v>69</v>
      </c>
      <c r="AJ460" s="351" t="s">
        <v>69</v>
      </c>
      <c r="AK460" s="350" t="str">
        <f>VLOOKUP(Q460,[5]BD!H$6:K$170,4,0)</f>
        <v>13-10-00-025</v>
      </c>
    </row>
    <row r="461" spans="1:37" s="334" customFormat="1" ht="15" customHeight="1" x14ac:dyDescent="0.25">
      <c r="A461" s="68">
        <v>441</v>
      </c>
      <c r="B461" s="335">
        <v>78181500</v>
      </c>
      <c r="C461" s="336" t="s">
        <v>623</v>
      </c>
      <c r="D461" s="337" t="s">
        <v>151</v>
      </c>
      <c r="E461" s="338">
        <v>330</v>
      </c>
      <c r="F461" s="336" t="s">
        <v>164</v>
      </c>
      <c r="G461" s="73" t="s">
        <v>67</v>
      </c>
      <c r="H461" s="339">
        <v>80000000</v>
      </c>
      <c r="I461" s="339">
        <v>80000000</v>
      </c>
      <c r="J461" s="340" t="s">
        <v>68</v>
      </c>
      <c r="K461" s="336" t="s">
        <v>69</v>
      </c>
      <c r="L461" s="76">
        <f t="shared" si="34"/>
        <v>0</v>
      </c>
      <c r="M461" s="343" t="s">
        <v>1022</v>
      </c>
      <c r="N461" s="342" t="s">
        <v>100</v>
      </c>
      <c r="O461" s="342" t="s">
        <v>72</v>
      </c>
      <c r="P461" s="343" t="s">
        <v>69</v>
      </c>
      <c r="Q461" s="336" t="s">
        <v>1017</v>
      </c>
      <c r="R461" s="325" t="s">
        <v>1166</v>
      </c>
      <c r="S461" s="325" t="s">
        <v>1182</v>
      </c>
      <c r="T461" s="99" t="s">
        <v>1018</v>
      </c>
      <c r="U461" s="73">
        <v>125201203</v>
      </c>
      <c r="V461" s="99" t="s">
        <v>1019</v>
      </c>
      <c r="W461" s="99" t="s">
        <v>599</v>
      </c>
      <c r="X461" s="100" t="s">
        <v>1020</v>
      </c>
      <c r="Y461" s="99">
        <v>3204909799</v>
      </c>
      <c r="Z461" s="347" t="s">
        <v>77</v>
      </c>
      <c r="AA461" s="336" t="s">
        <v>78</v>
      </c>
      <c r="AB461" s="357">
        <v>45313</v>
      </c>
      <c r="AC461" s="357">
        <v>45328</v>
      </c>
      <c r="AD461" s="357">
        <v>45348</v>
      </c>
      <c r="AE461" s="357">
        <v>45351</v>
      </c>
      <c r="AF461" s="350">
        <f t="shared" si="35"/>
        <v>15</v>
      </c>
      <c r="AG461" s="350">
        <f t="shared" si="35"/>
        <v>20</v>
      </c>
      <c r="AH461" s="350">
        <f t="shared" si="33"/>
        <v>35</v>
      </c>
      <c r="AI461" s="350" t="s">
        <v>69</v>
      </c>
      <c r="AJ461" s="351" t="s">
        <v>69</v>
      </c>
      <c r="AK461" s="350" t="str">
        <f>VLOOKUP(Q461,[5]BD!H$6:K$170,4,0)</f>
        <v>13-10-00-025</v>
      </c>
    </row>
    <row r="462" spans="1:37" s="334" customFormat="1" ht="15" customHeight="1" x14ac:dyDescent="0.25">
      <c r="A462" s="68">
        <v>442</v>
      </c>
      <c r="B462" s="335">
        <v>72102100</v>
      </c>
      <c r="C462" s="336" t="s">
        <v>606</v>
      </c>
      <c r="D462" s="337" t="s">
        <v>151</v>
      </c>
      <c r="E462" s="338">
        <v>330</v>
      </c>
      <c r="F462" s="336" t="s">
        <v>164</v>
      </c>
      <c r="G462" s="73" t="s">
        <v>67</v>
      </c>
      <c r="H462" s="339">
        <v>12000000</v>
      </c>
      <c r="I462" s="339">
        <v>12000000</v>
      </c>
      <c r="J462" s="340" t="s">
        <v>68</v>
      </c>
      <c r="K462" s="336" t="s">
        <v>69</v>
      </c>
      <c r="L462" s="76">
        <f t="shared" si="34"/>
        <v>0</v>
      </c>
      <c r="M462" s="343" t="s">
        <v>1023</v>
      </c>
      <c r="N462" s="342" t="s">
        <v>100</v>
      </c>
      <c r="O462" s="342" t="s">
        <v>72</v>
      </c>
      <c r="P462" s="343" t="s">
        <v>69</v>
      </c>
      <c r="Q462" s="336" t="s">
        <v>1017</v>
      </c>
      <c r="R462" s="325" t="s">
        <v>1166</v>
      </c>
      <c r="S462" s="325" t="s">
        <v>1182</v>
      </c>
      <c r="T462" s="99" t="s">
        <v>1018</v>
      </c>
      <c r="U462" s="73">
        <v>125201203</v>
      </c>
      <c r="V462" s="99" t="s">
        <v>1019</v>
      </c>
      <c r="W462" s="99" t="s">
        <v>599</v>
      </c>
      <c r="X462" s="100" t="s">
        <v>1020</v>
      </c>
      <c r="Y462" s="99">
        <v>3204909799</v>
      </c>
      <c r="Z462" s="347" t="s">
        <v>77</v>
      </c>
      <c r="AA462" s="336" t="s">
        <v>83</v>
      </c>
      <c r="AB462" s="357">
        <v>45335</v>
      </c>
      <c r="AC462" s="357">
        <v>45341</v>
      </c>
      <c r="AD462" s="357">
        <v>45362</v>
      </c>
      <c r="AE462" s="357">
        <v>45365</v>
      </c>
      <c r="AF462" s="350">
        <f t="shared" si="35"/>
        <v>6</v>
      </c>
      <c r="AG462" s="350">
        <f t="shared" si="35"/>
        <v>21</v>
      </c>
      <c r="AH462" s="350">
        <f t="shared" si="33"/>
        <v>27</v>
      </c>
      <c r="AI462" s="350" t="s">
        <v>69</v>
      </c>
      <c r="AJ462" s="351" t="s">
        <v>69</v>
      </c>
      <c r="AK462" s="350" t="str">
        <f>VLOOKUP(Q462,[5]BD!H$6:K$170,4,0)</f>
        <v>13-10-00-025</v>
      </c>
    </row>
    <row r="463" spans="1:37" s="334" customFormat="1" ht="15" customHeight="1" x14ac:dyDescent="0.25">
      <c r="A463" s="68">
        <v>443</v>
      </c>
      <c r="B463" s="335">
        <v>39121700</v>
      </c>
      <c r="C463" s="336" t="s">
        <v>558</v>
      </c>
      <c r="D463" s="337" t="s">
        <v>156</v>
      </c>
      <c r="E463" s="338">
        <v>300</v>
      </c>
      <c r="F463" s="336" t="s">
        <v>164</v>
      </c>
      <c r="G463" s="73" t="s">
        <v>67</v>
      </c>
      <c r="H463" s="339">
        <v>10000000</v>
      </c>
      <c r="I463" s="339">
        <v>10000000</v>
      </c>
      <c r="J463" s="340" t="s">
        <v>68</v>
      </c>
      <c r="K463" s="336" t="s">
        <v>69</v>
      </c>
      <c r="L463" s="76">
        <f t="shared" si="34"/>
        <v>0</v>
      </c>
      <c r="M463" s="343" t="s">
        <v>1024</v>
      </c>
      <c r="N463" s="342" t="s">
        <v>313</v>
      </c>
      <c r="O463" s="342" t="s">
        <v>72</v>
      </c>
      <c r="P463" s="343" t="s">
        <v>69</v>
      </c>
      <c r="Q463" s="336" t="s">
        <v>1017</v>
      </c>
      <c r="R463" s="325" t="s">
        <v>1166</v>
      </c>
      <c r="S463" s="325" t="s">
        <v>1182</v>
      </c>
      <c r="T463" s="99" t="s">
        <v>1018</v>
      </c>
      <c r="U463" s="73">
        <v>125201203</v>
      </c>
      <c r="V463" s="99" t="s">
        <v>1019</v>
      </c>
      <c r="W463" s="99" t="s">
        <v>599</v>
      </c>
      <c r="X463" s="100" t="s">
        <v>1020</v>
      </c>
      <c r="Y463" s="99">
        <v>3204909799</v>
      </c>
      <c r="Z463" s="347" t="s">
        <v>77</v>
      </c>
      <c r="AA463" s="336" t="s">
        <v>78</v>
      </c>
      <c r="AB463" s="357">
        <v>45343</v>
      </c>
      <c r="AC463" s="357">
        <v>45356</v>
      </c>
      <c r="AD463" s="357">
        <v>45372</v>
      </c>
      <c r="AE463" s="357">
        <v>45378</v>
      </c>
      <c r="AF463" s="350">
        <f t="shared" si="35"/>
        <v>13</v>
      </c>
      <c r="AG463" s="350">
        <f t="shared" si="35"/>
        <v>16</v>
      </c>
      <c r="AH463" s="350">
        <f t="shared" si="33"/>
        <v>29</v>
      </c>
      <c r="AI463" s="350" t="s">
        <v>69</v>
      </c>
      <c r="AJ463" s="351" t="s">
        <v>69</v>
      </c>
      <c r="AK463" s="350" t="str">
        <f>VLOOKUP(Q463,[5]BD!H$6:K$170,4,0)</f>
        <v>13-10-00-025</v>
      </c>
    </row>
    <row r="464" spans="1:37" s="334" customFormat="1" ht="15" customHeight="1" x14ac:dyDescent="0.25">
      <c r="A464" s="68">
        <v>444</v>
      </c>
      <c r="B464" s="335">
        <v>77101503</v>
      </c>
      <c r="C464" s="336" t="s">
        <v>1025</v>
      </c>
      <c r="D464" s="337" t="s">
        <v>321</v>
      </c>
      <c r="E464" s="338">
        <v>60</v>
      </c>
      <c r="F464" s="336" t="s">
        <v>164</v>
      </c>
      <c r="G464" s="73" t="s">
        <v>67</v>
      </c>
      <c r="H464" s="339">
        <v>4000000</v>
      </c>
      <c r="I464" s="339">
        <v>4000000</v>
      </c>
      <c r="J464" s="340" t="s">
        <v>68</v>
      </c>
      <c r="K464" s="336" t="s">
        <v>69</v>
      </c>
      <c r="L464" s="76">
        <f t="shared" si="34"/>
        <v>0</v>
      </c>
      <c r="M464" s="343" t="s">
        <v>1026</v>
      </c>
      <c r="N464" s="342" t="s">
        <v>100</v>
      </c>
      <c r="O464" s="342" t="s">
        <v>72</v>
      </c>
      <c r="P464" s="343" t="s">
        <v>69</v>
      </c>
      <c r="Q464" s="336" t="s">
        <v>1017</v>
      </c>
      <c r="R464" s="325" t="s">
        <v>1166</v>
      </c>
      <c r="S464" s="325" t="s">
        <v>1182</v>
      </c>
      <c r="T464" s="99" t="s">
        <v>1018</v>
      </c>
      <c r="U464" s="73">
        <v>125201203</v>
      </c>
      <c r="V464" s="99" t="s">
        <v>1019</v>
      </c>
      <c r="W464" s="99" t="s">
        <v>599</v>
      </c>
      <c r="X464" s="100" t="s">
        <v>1020</v>
      </c>
      <c r="Y464" s="99">
        <f>+Y463</f>
        <v>3204909799</v>
      </c>
      <c r="Z464" s="347" t="s">
        <v>77</v>
      </c>
      <c r="AA464" s="336" t="s">
        <v>78</v>
      </c>
      <c r="AB464" s="357">
        <v>45435</v>
      </c>
      <c r="AC464" s="357">
        <v>45448</v>
      </c>
      <c r="AD464" s="357">
        <v>45467</v>
      </c>
      <c r="AE464" s="357">
        <v>45470</v>
      </c>
      <c r="AF464" s="350">
        <f t="shared" si="35"/>
        <v>13</v>
      </c>
      <c r="AG464" s="350">
        <f t="shared" si="35"/>
        <v>19</v>
      </c>
      <c r="AH464" s="350">
        <f t="shared" si="33"/>
        <v>32</v>
      </c>
      <c r="AI464" s="350" t="s">
        <v>69</v>
      </c>
      <c r="AJ464" s="351" t="s">
        <v>69</v>
      </c>
      <c r="AK464" s="350" t="str">
        <f>VLOOKUP(Q464,[5]BD!H$6:K$170,4,0)</f>
        <v>13-10-00-025</v>
      </c>
    </row>
    <row r="465" spans="1:37" s="334" customFormat="1" ht="15" customHeight="1" x14ac:dyDescent="0.25">
      <c r="A465" s="68">
        <v>445</v>
      </c>
      <c r="B465" s="335">
        <v>15101500</v>
      </c>
      <c r="C465" s="336" t="s">
        <v>602</v>
      </c>
      <c r="D465" s="337" t="s">
        <v>65</v>
      </c>
      <c r="E465" s="338">
        <v>300</v>
      </c>
      <c r="F465" s="336" t="s">
        <v>164</v>
      </c>
      <c r="G465" s="73" t="s">
        <v>67</v>
      </c>
      <c r="H465" s="339">
        <v>12000000</v>
      </c>
      <c r="I465" s="339">
        <v>12000000</v>
      </c>
      <c r="J465" s="340" t="s">
        <v>68</v>
      </c>
      <c r="K465" s="336" t="s">
        <v>69</v>
      </c>
      <c r="L465" s="76">
        <f t="shared" si="34"/>
        <v>0</v>
      </c>
      <c r="M465" s="343" t="s">
        <v>1027</v>
      </c>
      <c r="N465" s="342" t="s">
        <v>313</v>
      </c>
      <c r="O465" s="342" t="s">
        <v>72</v>
      </c>
      <c r="P465" s="343" t="s">
        <v>69</v>
      </c>
      <c r="Q465" s="336" t="s">
        <v>1028</v>
      </c>
      <c r="R465" s="325" t="s">
        <v>1166</v>
      </c>
      <c r="S465" s="325" t="s">
        <v>1182</v>
      </c>
      <c r="T465" s="99" t="s">
        <v>1029</v>
      </c>
      <c r="U465" s="73">
        <v>127201202</v>
      </c>
      <c r="V465" s="99" t="s">
        <v>1030</v>
      </c>
      <c r="W465" s="99" t="s">
        <v>692</v>
      </c>
      <c r="X465" s="100" t="s">
        <v>1031</v>
      </c>
      <c r="Y465" s="99" t="s">
        <v>1032</v>
      </c>
      <c r="Z465" s="347" t="s">
        <v>77</v>
      </c>
      <c r="AA465" s="336" t="s">
        <v>81</v>
      </c>
      <c r="AB465" s="357">
        <v>45295</v>
      </c>
      <c r="AC465" s="357">
        <v>45302</v>
      </c>
      <c r="AD465" s="357">
        <v>45316</v>
      </c>
      <c r="AE465" s="357">
        <v>45316</v>
      </c>
      <c r="AF465" s="350">
        <f t="shared" si="35"/>
        <v>7</v>
      </c>
      <c r="AG465" s="350">
        <f t="shared" si="35"/>
        <v>14</v>
      </c>
      <c r="AH465" s="350">
        <f t="shared" si="33"/>
        <v>21</v>
      </c>
      <c r="AI465" s="350" t="s">
        <v>69</v>
      </c>
      <c r="AJ465" s="351" t="s">
        <v>69</v>
      </c>
      <c r="AK465" s="350" t="str">
        <f>VLOOKUP(Q465,[5]BD!H$6:K$170,4,0)</f>
        <v>13-10-00-027</v>
      </c>
    </row>
    <row r="466" spans="1:37" s="334" customFormat="1" ht="15" customHeight="1" x14ac:dyDescent="0.25">
      <c r="A466" s="68">
        <v>446</v>
      </c>
      <c r="B466" s="335">
        <v>72102100</v>
      </c>
      <c r="C466" s="336" t="s">
        <v>606</v>
      </c>
      <c r="D466" s="337" t="s">
        <v>65</v>
      </c>
      <c r="E466" s="338">
        <v>135</v>
      </c>
      <c r="F466" s="336" t="s">
        <v>164</v>
      </c>
      <c r="G466" s="73" t="s">
        <v>67</v>
      </c>
      <c r="H466" s="339">
        <v>20000000</v>
      </c>
      <c r="I466" s="339">
        <v>20000000</v>
      </c>
      <c r="J466" s="340" t="s">
        <v>68</v>
      </c>
      <c r="K466" s="336" t="s">
        <v>69</v>
      </c>
      <c r="L466" s="76">
        <f t="shared" si="34"/>
        <v>0</v>
      </c>
      <c r="M466" s="343" t="s">
        <v>1033</v>
      </c>
      <c r="N466" s="342" t="s">
        <v>100</v>
      </c>
      <c r="O466" s="342" t="s">
        <v>72</v>
      </c>
      <c r="P466" s="343" t="s">
        <v>69</v>
      </c>
      <c r="Q466" s="336" t="s">
        <v>1028</v>
      </c>
      <c r="R466" s="325" t="s">
        <v>1166</v>
      </c>
      <c r="S466" s="325" t="s">
        <v>1182</v>
      </c>
      <c r="T466" s="99" t="s">
        <v>1029</v>
      </c>
      <c r="U466" s="73">
        <v>127201202</v>
      </c>
      <c r="V466" s="99" t="s">
        <v>1030</v>
      </c>
      <c r="W466" s="99" t="s">
        <v>692</v>
      </c>
      <c r="X466" s="100" t="s">
        <v>1031</v>
      </c>
      <c r="Y466" s="99" t="s">
        <v>1032</v>
      </c>
      <c r="Z466" s="347" t="s">
        <v>77</v>
      </c>
      <c r="AA466" s="336" t="s">
        <v>81</v>
      </c>
      <c r="AB466" s="357">
        <v>45295</v>
      </c>
      <c r="AC466" s="357">
        <v>45302</v>
      </c>
      <c r="AD466" s="357">
        <v>45317</v>
      </c>
      <c r="AE466" s="357">
        <v>45317</v>
      </c>
      <c r="AF466" s="350">
        <f t="shared" si="35"/>
        <v>7</v>
      </c>
      <c r="AG466" s="350">
        <f t="shared" si="35"/>
        <v>15</v>
      </c>
      <c r="AH466" s="350">
        <f t="shared" si="33"/>
        <v>22</v>
      </c>
      <c r="AI466" s="350" t="s">
        <v>69</v>
      </c>
      <c r="AJ466" s="351" t="s">
        <v>69</v>
      </c>
      <c r="AK466" s="350" t="str">
        <f>VLOOKUP(Q466,[5]BD!H$6:K$170,4,0)</f>
        <v>13-10-00-027</v>
      </c>
    </row>
    <row r="467" spans="1:37" s="334" customFormat="1" ht="15" customHeight="1" x14ac:dyDescent="0.25">
      <c r="A467" s="68">
        <v>447</v>
      </c>
      <c r="B467" s="335">
        <v>78181500</v>
      </c>
      <c r="C467" s="336" t="s">
        <v>623</v>
      </c>
      <c r="D467" s="337" t="s">
        <v>65</v>
      </c>
      <c r="E467" s="338">
        <v>330</v>
      </c>
      <c r="F467" s="336" t="s">
        <v>164</v>
      </c>
      <c r="G467" s="73" t="s">
        <v>67</v>
      </c>
      <c r="H467" s="339">
        <v>17000000</v>
      </c>
      <c r="I467" s="339">
        <v>17000000</v>
      </c>
      <c r="J467" s="340" t="s">
        <v>68</v>
      </c>
      <c r="K467" s="336" t="s">
        <v>69</v>
      </c>
      <c r="L467" s="76">
        <f t="shared" si="34"/>
        <v>0</v>
      </c>
      <c r="M467" s="343" t="s">
        <v>1034</v>
      </c>
      <c r="N467" s="342" t="s">
        <v>100</v>
      </c>
      <c r="O467" s="342" t="s">
        <v>72</v>
      </c>
      <c r="P467" s="343" t="s">
        <v>69</v>
      </c>
      <c r="Q467" s="336" t="s">
        <v>1028</v>
      </c>
      <c r="R467" s="325" t="s">
        <v>1166</v>
      </c>
      <c r="S467" s="325" t="s">
        <v>1182</v>
      </c>
      <c r="T467" s="99" t="s">
        <v>1029</v>
      </c>
      <c r="U467" s="73">
        <v>127201202</v>
      </c>
      <c r="V467" s="99" t="s">
        <v>1030</v>
      </c>
      <c r="W467" s="99" t="s">
        <v>692</v>
      </c>
      <c r="X467" s="100" t="s">
        <v>1031</v>
      </c>
      <c r="Y467" s="99" t="s">
        <v>1032</v>
      </c>
      <c r="Z467" s="347" t="s">
        <v>77</v>
      </c>
      <c r="AA467" s="336" t="s">
        <v>197</v>
      </c>
      <c r="AB467" s="357">
        <v>45307</v>
      </c>
      <c r="AC467" s="357">
        <v>45313</v>
      </c>
      <c r="AD467" s="357">
        <v>45327</v>
      </c>
      <c r="AE467" s="357">
        <v>45327</v>
      </c>
      <c r="AF467" s="350">
        <f t="shared" si="35"/>
        <v>6</v>
      </c>
      <c r="AG467" s="350">
        <f t="shared" si="35"/>
        <v>14</v>
      </c>
      <c r="AH467" s="350">
        <f t="shared" si="33"/>
        <v>20</v>
      </c>
      <c r="AI467" s="350" t="s">
        <v>69</v>
      </c>
      <c r="AJ467" s="351" t="s">
        <v>69</v>
      </c>
      <c r="AK467" s="350" t="str">
        <f>VLOOKUP(Q467,[5]BD!H$6:K$170,4,0)</f>
        <v>13-10-00-027</v>
      </c>
    </row>
    <row r="468" spans="1:37" s="334" customFormat="1" ht="14.25" customHeight="1" x14ac:dyDescent="0.25">
      <c r="A468" s="68">
        <v>448</v>
      </c>
      <c r="B468" s="335">
        <v>39121700</v>
      </c>
      <c r="C468" s="336" t="s">
        <v>558</v>
      </c>
      <c r="D468" s="337" t="s">
        <v>151</v>
      </c>
      <c r="E468" s="338">
        <v>180</v>
      </c>
      <c r="F468" s="336" t="s">
        <v>164</v>
      </c>
      <c r="G468" s="73" t="s">
        <v>67</v>
      </c>
      <c r="H468" s="339">
        <v>22500000</v>
      </c>
      <c r="I468" s="339">
        <v>22500000</v>
      </c>
      <c r="J468" s="340" t="s">
        <v>68</v>
      </c>
      <c r="K468" s="336" t="s">
        <v>69</v>
      </c>
      <c r="L468" s="76">
        <f t="shared" si="34"/>
        <v>0</v>
      </c>
      <c r="M468" s="343" t="s">
        <v>1035</v>
      </c>
      <c r="N468" s="342" t="s">
        <v>313</v>
      </c>
      <c r="O468" s="342" t="s">
        <v>72</v>
      </c>
      <c r="P468" s="343" t="s">
        <v>69</v>
      </c>
      <c r="Q468" s="336" t="s">
        <v>1028</v>
      </c>
      <c r="R468" s="325" t="s">
        <v>1166</v>
      </c>
      <c r="S468" s="325" t="s">
        <v>1182</v>
      </c>
      <c r="T468" s="99" t="s">
        <v>1029</v>
      </c>
      <c r="U468" s="73">
        <v>127201202</v>
      </c>
      <c r="V468" s="99" t="s">
        <v>1030</v>
      </c>
      <c r="W468" s="99" t="s">
        <v>692</v>
      </c>
      <c r="X468" s="100" t="s">
        <v>1031</v>
      </c>
      <c r="Y468" s="99" t="s">
        <v>1032</v>
      </c>
      <c r="Z468" s="347" t="s">
        <v>77</v>
      </c>
      <c r="AA468" s="336" t="s">
        <v>81</v>
      </c>
      <c r="AB468" s="357">
        <v>45327</v>
      </c>
      <c r="AC468" s="357">
        <v>45334</v>
      </c>
      <c r="AD468" s="357">
        <v>45345</v>
      </c>
      <c r="AE468" s="357">
        <v>45345</v>
      </c>
      <c r="AF468" s="350">
        <f t="shared" si="35"/>
        <v>7</v>
      </c>
      <c r="AG468" s="350">
        <f t="shared" si="35"/>
        <v>11</v>
      </c>
      <c r="AH468" s="350">
        <f t="shared" ref="AH468:AH529" si="36">+AF468+AG468</f>
        <v>18</v>
      </c>
      <c r="AI468" s="350" t="s">
        <v>69</v>
      </c>
      <c r="AJ468" s="351" t="s">
        <v>69</v>
      </c>
      <c r="AK468" s="350" t="str">
        <f>VLOOKUP(Q468,[5]BD!H$6:K$170,4,0)</f>
        <v>13-10-00-027</v>
      </c>
    </row>
    <row r="469" spans="1:37" s="334" customFormat="1" ht="14.25" customHeight="1" x14ac:dyDescent="0.25">
      <c r="A469" s="68">
        <v>449</v>
      </c>
      <c r="B469" s="335">
        <v>72154022</v>
      </c>
      <c r="C469" s="336" t="s">
        <v>484</v>
      </c>
      <c r="D469" s="337" t="s">
        <v>151</v>
      </c>
      <c r="E469" s="338">
        <v>180</v>
      </c>
      <c r="F469" s="336" t="s">
        <v>164</v>
      </c>
      <c r="G469" s="73" t="s">
        <v>67</v>
      </c>
      <c r="H469" s="339">
        <v>12000000</v>
      </c>
      <c r="I469" s="339">
        <v>12000000</v>
      </c>
      <c r="J469" s="340" t="s">
        <v>68</v>
      </c>
      <c r="K469" s="336" t="s">
        <v>69</v>
      </c>
      <c r="L469" s="76">
        <f t="shared" si="34"/>
        <v>0</v>
      </c>
      <c r="M469" s="343" t="s">
        <v>1036</v>
      </c>
      <c r="N469" s="342" t="s">
        <v>100</v>
      </c>
      <c r="O469" s="342" t="s">
        <v>72</v>
      </c>
      <c r="P469" s="343" t="s">
        <v>69</v>
      </c>
      <c r="Q469" s="336" t="s">
        <v>1028</v>
      </c>
      <c r="R469" s="325" t="s">
        <v>1166</v>
      </c>
      <c r="S469" s="325" t="s">
        <v>1182</v>
      </c>
      <c r="T469" s="99" t="s">
        <v>1029</v>
      </c>
      <c r="U469" s="73">
        <v>127201202</v>
      </c>
      <c r="V469" s="99" t="s">
        <v>1030</v>
      </c>
      <c r="W469" s="99" t="s">
        <v>692</v>
      </c>
      <c r="X469" s="100" t="s">
        <v>1031</v>
      </c>
      <c r="Y469" s="99" t="s">
        <v>1032</v>
      </c>
      <c r="Z469" s="347" t="s">
        <v>77</v>
      </c>
      <c r="AA469" s="336" t="s">
        <v>83</v>
      </c>
      <c r="AB469" s="357">
        <v>45334</v>
      </c>
      <c r="AC469" s="357">
        <v>45341</v>
      </c>
      <c r="AD469" s="357">
        <v>45352</v>
      </c>
      <c r="AE469" s="357">
        <v>45352</v>
      </c>
      <c r="AF469" s="350">
        <f t="shared" si="35"/>
        <v>7</v>
      </c>
      <c r="AG469" s="350">
        <f t="shared" si="35"/>
        <v>11</v>
      </c>
      <c r="AH469" s="350">
        <f t="shared" si="36"/>
        <v>18</v>
      </c>
      <c r="AI469" s="350" t="s">
        <v>69</v>
      </c>
      <c r="AJ469" s="351" t="s">
        <v>69</v>
      </c>
      <c r="AK469" s="350" t="str">
        <f>VLOOKUP(Q469,[5]BD!H$6:K$170,4,0)</f>
        <v>13-10-00-027</v>
      </c>
    </row>
    <row r="470" spans="1:37" s="334" customFormat="1" ht="15" customHeight="1" x14ac:dyDescent="0.25">
      <c r="A470" s="68">
        <v>450</v>
      </c>
      <c r="B470" s="335">
        <v>80131500</v>
      </c>
      <c r="C470" s="345" t="s">
        <v>166</v>
      </c>
      <c r="D470" s="337" t="s">
        <v>65</v>
      </c>
      <c r="E470" s="338">
        <v>363</v>
      </c>
      <c r="F470" s="336" t="s">
        <v>66</v>
      </c>
      <c r="G470" s="73" t="s">
        <v>67</v>
      </c>
      <c r="H470" s="339">
        <v>205400000</v>
      </c>
      <c r="I470" s="339">
        <v>205400000</v>
      </c>
      <c r="J470" s="340" t="s">
        <v>68</v>
      </c>
      <c r="K470" s="336" t="s">
        <v>69</v>
      </c>
      <c r="L470" s="76">
        <f t="shared" si="34"/>
        <v>0</v>
      </c>
      <c r="M470" s="343" t="s">
        <v>1037</v>
      </c>
      <c r="N470" s="336" t="s">
        <v>169</v>
      </c>
      <c r="O470" s="342" t="s">
        <v>72</v>
      </c>
      <c r="P470" s="343" t="s">
        <v>69</v>
      </c>
      <c r="Q470" s="336" t="s">
        <v>1038</v>
      </c>
      <c r="R470" s="325" t="s">
        <v>1166</v>
      </c>
      <c r="S470" s="325" t="s">
        <v>1182</v>
      </c>
      <c r="T470" s="99" t="s">
        <v>1039</v>
      </c>
      <c r="U470" s="73">
        <v>119201202</v>
      </c>
      <c r="V470" s="99" t="s">
        <v>1040</v>
      </c>
      <c r="W470" s="99" t="s">
        <v>599</v>
      </c>
      <c r="X470" s="100" t="s">
        <v>1041</v>
      </c>
      <c r="Y470" s="99" t="s">
        <v>1042</v>
      </c>
      <c r="Z470" s="347" t="s">
        <v>77</v>
      </c>
      <c r="AA470" s="336" t="s">
        <v>78</v>
      </c>
      <c r="AB470" s="357">
        <v>45293</v>
      </c>
      <c r="AC470" s="357">
        <v>45293</v>
      </c>
      <c r="AD470" s="357">
        <v>45293</v>
      </c>
      <c r="AE470" s="357">
        <v>45293</v>
      </c>
      <c r="AF470" s="350">
        <f t="shared" si="35"/>
        <v>0</v>
      </c>
      <c r="AG470" s="350">
        <f t="shared" si="35"/>
        <v>0</v>
      </c>
      <c r="AH470" s="350">
        <f t="shared" si="36"/>
        <v>0</v>
      </c>
      <c r="AI470" s="350" t="s">
        <v>69</v>
      </c>
      <c r="AJ470" s="351" t="s">
        <v>69</v>
      </c>
      <c r="AK470" s="350" t="str">
        <f>VLOOKUP(Q470,[5]BD!H$6:K$170,4,0)</f>
        <v>13-10-00-019</v>
      </c>
    </row>
    <row r="471" spans="1:37" s="334" customFormat="1" ht="15" customHeight="1" x14ac:dyDescent="0.25">
      <c r="A471" s="68">
        <v>451</v>
      </c>
      <c r="B471" s="335">
        <v>80131500</v>
      </c>
      <c r="C471" s="345" t="s">
        <v>166</v>
      </c>
      <c r="D471" s="337" t="s">
        <v>65</v>
      </c>
      <c r="E471" s="338">
        <v>363</v>
      </c>
      <c r="F471" s="336" t="s">
        <v>66</v>
      </c>
      <c r="G471" s="73" t="s">
        <v>67</v>
      </c>
      <c r="H471" s="339">
        <v>38900000</v>
      </c>
      <c r="I471" s="339">
        <v>38900000</v>
      </c>
      <c r="J471" s="340" t="s">
        <v>68</v>
      </c>
      <c r="K471" s="336" t="s">
        <v>69</v>
      </c>
      <c r="L471" s="76">
        <f t="shared" si="34"/>
        <v>0</v>
      </c>
      <c r="M471" s="343" t="s">
        <v>1043</v>
      </c>
      <c r="N471" s="336" t="s">
        <v>169</v>
      </c>
      <c r="O471" s="342" t="s">
        <v>72</v>
      </c>
      <c r="P471" s="343" t="s">
        <v>69</v>
      </c>
      <c r="Q471" s="336" t="s">
        <v>1038</v>
      </c>
      <c r="R471" s="325" t="s">
        <v>1166</v>
      </c>
      <c r="S471" s="325" t="s">
        <v>1182</v>
      </c>
      <c r="T471" s="99" t="s">
        <v>1039</v>
      </c>
      <c r="U471" s="73">
        <v>119201202</v>
      </c>
      <c r="V471" s="99" t="s">
        <v>1040</v>
      </c>
      <c r="W471" s="99" t="s">
        <v>599</v>
      </c>
      <c r="X471" s="100" t="s">
        <v>1041</v>
      </c>
      <c r="Y471" s="99" t="s">
        <v>1042</v>
      </c>
      <c r="Z471" s="347" t="s">
        <v>77</v>
      </c>
      <c r="AA471" s="336" t="s">
        <v>78</v>
      </c>
      <c r="AB471" s="357">
        <v>45293</v>
      </c>
      <c r="AC471" s="357">
        <v>45293</v>
      </c>
      <c r="AD471" s="357">
        <v>45293</v>
      </c>
      <c r="AE471" s="357">
        <v>45293</v>
      </c>
      <c r="AF471" s="350">
        <f t="shared" si="35"/>
        <v>0</v>
      </c>
      <c r="AG471" s="350">
        <f t="shared" si="35"/>
        <v>0</v>
      </c>
      <c r="AH471" s="350">
        <f t="shared" si="36"/>
        <v>0</v>
      </c>
      <c r="AI471" s="350" t="s">
        <v>69</v>
      </c>
      <c r="AJ471" s="351" t="s">
        <v>69</v>
      </c>
      <c r="AK471" s="350" t="str">
        <f>VLOOKUP(Q471,[5]BD!H$6:K$170,4,0)</f>
        <v>13-10-00-019</v>
      </c>
    </row>
    <row r="472" spans="1:37" s="334" customFormat="1" ht="15" customHeight="1" x14ac:dyDescent="0.25">
      <c r="A472" s="68">
        <v>452</v>
      </c>
      <c r="B472" s="335">
        <v>15101500</v>
      </c>
      <c r="C472" s="336" t="s">
        <v>602</v>
      </c>
      <c r="D472" s="337" t="s">
        <v>151</v>
      </c>
      <c r="E472" s="338">
        <v>265</v>
      </c>
      <c r="F472" s="336" t="s">
        <v>164</v>
      </c>
      <c r="G472" s="73" t="s">
        <v>67</v>
      </c>
      <c r="H472" s="339">
        <v>26800000</v>
      </c>
      <c r="I472" s="339">
        <v>26800000</v>
      </c>
      <c r="J472" s="340" t="s">
        <v>68</v>
      </c>
      <c r="K472" s="336" t="s">
        <v>69</v>
      </c>
      <c r="L472" s="76">
        <f t="shared" si="34"/>
        <v>0</v>
      </c>
      <c r="M472" s="343" t="s">
        <v>1044</v>
      </c>
      <c r="N472" s="342" t="s">
        <v>313</v>
      </c>
      <c r="O472" s="342" t="s">
        <v>72</v>
      </c>
      <c r="P472" s="343" t="s">
        <v>69</v>
      </c>
      <c r="Q472" s="336" t="s">
        <v>1038</v>
      </c>
      <c r="R472" s="325" t="s">
        <v>1166</v>
      </c>
      <c r="S472" s="325" t="s">
        <v>1182</v>
      </c>
      <c r="T472" s="99" t="s">
        <v>1039</v>
      </c>
      <c r="U472" s="73">
        <v>119201202</v>
      </c>
      <c r="V472" s="99" t="s">
        <v>1045</v>
      </c>
      <c r="W472" s="99" t="s">
        <v>599</v>
      </c>
      <c r="X472" s="100" t="s">
        <v>374</v>
      </c>
      <c r="Y472" s="99" t="s">
        <v>1042</v>
      </c>
      <c r="Z472" s="347" t="s">
        <v>77</v>
      </c>
      <c r="AA472" s="336" t="s">
        <v>78</v>
      </c>
      <c r="AB472" s="357">
        <v>45307</v>
      </c>
      <c r="AC472" s="357">
        <v>45331</v>
      </c>
      <c r="AD472" s="357">
        <v>45356</v>
      </c>
      <c r="AE472" s="357">
        <v>45357</v>
      </c>
      <c r="AF472" s="350">
        <f t="shared" si="35"/>
        <v>24</v>
      </c>
      <c r="AG472" s="350">
        <f t="shared" si="35"/>
        <v>25</v>
      </c>
      <c r="AH472" s="350">
        <f t="shared" si="36"/>
        <v>49</v>
      </c>
      <c r="AI472" s="350" t="s">
        <v>69</v>
      </c>
      <c r="AJ472" s="351" t="s">
        <v>69</v>
      </c>
      <c r="AK472" s="350" t="str">
        <f>VLOOKUP(Q472,[5]BD!H$6:K$170,4,0)</f>
        <v>13-10-00-019</v>
      </c>
    </row>
    <row r="473" spans="1:37" s="334" customFormat="1" ht="15" customHeight="1" x14ac:dyDescent="0.25">
      <c r="A473" s="68">
        <v>453</v>
      </c>
      <c r="B473" s="335">
        <v>80131500</v>
      </c>
      <c r="C473" s="345" t="s">
        <v>166</v>
      </c>
      <c r="D473" s="337" t="s">
        <v>65</v>
      </c>
      <c r="E473" s="338">
        <v>364</v>
      </c>
      <c r="F473" s="336" t="s">
        <v>66</v>
      </c>
      <c r="G473" s="73" t="s">
        <v>67</v>
      </c>
      <c r="H473" s="339">
        <v>119572648.80000001</v>
      </c>
      <c r="I473" s="339">
        <v>119572648.80000001</v>
      </c>
      <c r="J473" s="340" t="s">
        <v>68</v>
      </c>
      <c r="K473" s="336" t="s">
        <v>69</v>
      </c>
      <c r="L473" s="76">
        <f t="shared" si="34"/>
        <v>0</v>
      </c>
      <c r="M473" s="343" t="s">
        <v>1046</v>
      </c>
      <c r="N473" s="336" t="s">
        <v>169</v>
      </c>
      <c r="O473" s="336" t="s">
        <v>72</v>
      </c>
      <c r="P473" s="343" t="s">
        <v>69</v>
      </c>
      <c r="Q473" s="336" t="s">
        <v>1047</v>
      </c>
      <c r="R473" s="325" t="s">
        <v>1166</v>
      </c>
      <c r="S473" s="325" t="s">
        <v>1182</v>
      </c>
      <c r="T473" s="151" t="s">
        <v>1048</v>
      </c>
      <c r="U473" s="73">
        <v>123201202</v>
      </c>
      <c r="V473" s="99" t="s">
        <v>1049</v>
      </c>
      <c r="W473" s="99" t="s">
        <v>599</v>
      </c>
      <c r="X473" s="100" t="s">
        <v>1050</v>
      </c>
      <c r="Y473" s="99">
        <v>2764406</v>
      </c>
      <c r="Z473" s="347" t="s">
        <v>77</v>
      </c>
      <c r="AA473" s="336" t="s">
        <v>78</v>
      </c>
      <c r="AB473" s="357">
        <v>45275</v>
      </c>
      <c r="AC473" s="357">
        <v>45293</v>
      </c>
      <c r="AD473" s="357">
        <v>45293</v>
      </c>
      <c r="AE473" s="357">
        <v>45293</v>
      </c>
      <c r="AF473" s="350">
        <f t="shared" si="35"/>
        <v>18</v>
      </c>
      <c r="AG473" s="350">
        <f t="shared" si="35"/>
        <v>0</v>
      </c>
      <c r="AH473" s="350">
        <f t="shared" si="36"/>
        <v>18</v>
      </c>
      <c r="AI473" s="350" t="s">
        <v>69</v>
      </c>
      <c r="AJ473" s="351" t="s">
        <v>69</v>
      </c>
      <c r="AK473" s="350" t="str">
        <f>VLOOKUP(Q473,[5]BD!H$6:K$170,4,0)</f>
        <v>13-10-00-023</v>
      </c>
    </row>
    <row r="474" spans="1:37" s="334" customFormat="1" ht="15" customHeight="1" x14ac:dyDescent="0.25">
      <c r="A474" s="68">
        <v>454</v>
      </c>
      <c r="B474" s="335">
        <v>80131500</v>
      </c>
      <c r="C474" s="345" t="s">
        <v>166</v>
      </c>
      <c r="D474" s="337" t="s">
        <v>65</v>
      </c>
      <c r="E474" s="338">
        <v>364</v>
      </c>
      <c r="F474" s="336" t="s">
        <v>66</v>
      </c>
      <c r="G474" s="73" t="s">
        <v>67</v>
      </c>
      <c r="H474" s="339">
        <v>17831629.200000003</v>
      </c>
      <c r="I474" s="339">
        <v>17831629.200000003</v>
      </c>
      <c r="J474" s="340" t="s">
        <v>68</v>
      </c>
      <c r="K474" s="336" t="s">
        <v>69</v>
      </c>
      <c r="L474" s="76">
        <f t="shared" si="34"/>
        <v>0</v>
      </c>
      <c r="M474" s="343" t="s">
        <v>1051</v>
      </c>
      <c r="N474" s="336" t="s">
        <v>169</v>
      </c>
      <c r="O474" s="336" t="s">
        <v>72</v>
      </c>
      <c r="P474" s="343" t="s">
        <v>69</v>
      </c>
      <c r="Q474" s="336" t="s">
        <v>1047</v>
      </c>
      <c r="R474" s="325" t="s">
        <v>1166</v>
      </c>
      <c r="S474" s="325" t="s">
        <v>1182</v>
      </c>
      <c r="T474" s="151" t="s">
        <v>1048</v>
      </c>
      <c r="U474" s="73">
        <v>123201202</v>
      </c>
      <c r="V474" s="99" t="s">
        <v>1049</v>
      </c>
      <c r="W474" s="99" t="s">
        <v>599</v>
      </c>
      <c r="X474" s="100" t="s">
        <v>1050</v>
      </c>
      <c r="Y474" s="99">
        <v>2764406</v>
      </c>
      <c r="Z474" s="347" t="s">
        <v>77</v>
      </c>
      <c r="AA474" s="336" t="s">
        <v>78</v>
      </c>
      <c r="AB474" s="357">
        <v>45275</v>
      </c>
      <c r="AC474" s="357">
        <v>45293</v>
      </c>
      <c r="AD474" s="357">
        <v>45293</v>
      </c>
      <c r="AE474" s="357">
        <v>45293</v>
      </c>
      <c r="AF474" s="350">
        <f t="shared" si="35"/>
        <v>18</v>
      </c>
      <c r="AG474" s="350">
        <f t="shared" si="35"/>
        <v>0</v>
      </c>
      <c r="AH474" s="350">
        <f t="shared" si="36"/>
        <v>18</v>
      </c>
      <c r="AI474" s="350" t="s">
        <v>69</v>
      </c>
      <c r="AJ474" s="351" t="s">
        <v>69</v>
      </c>
      <c r="AK474" s="350" t="str">
        <f>VLOOKUP(Q474,[5]BD!H$6:K$170,4,0)</f>
        <v>13-10-00-023</v>
      </c>
    </row>
    <row r="475" spans="1:37" s="334" customFormat="1" ht="15" customHeight="1" x14ac:dyDescent="0.25">
      <c r="A475" s="68">
        <v>455</v>
      </c>
      <c r="B475" s="335">
        <v>78181500</v>
      </c>
      <c r="C475" s="336" t="s">
        <v>623</v>
      </c>
      <c r="D475" s="337" t="s">
        <v>151</v>
      </c>
      <c r="E475" s="338">
        <v>330</v>
      </c>
      <c r="F475" s="336" t="s">
        <v>164</v>
      </c>
      <c r="G475" s="73" t="s">
        <v>67</v>
      </c>
      <c r="H475" s="339">
        <v>43322000</v>
      </c>
      <c r="I475" s="339">
        <v>43322000</v>
      </c>
      <c r="J475" s="340" t="s">
        <v>68</v>
      </c>
      <c r="K475" s="336" t="s">
        <v>69</v>
      </c>
      <c r="L475" s="76">
        <f t="shared" si="34"/>
        <v>0</v>
      </c>
      <c r="M475" s="343" t="s">
        <v>1052</v>
      </c>
      <c r="N475" s="342" t="s">
        <v>100</v>
      </c>
      <c r="O475" s="336" t="s">
        <v>72</v>
      </c>
      <c r="P475" s="343" t="s">
        <v>69</v>
      </c>
      <c r="Q475" s="336" t="s">
        <v>1047</v>
      </c>
      <c r="R475" s="325" t="s">
        <v>1166</v>
      </c>
      <c r="S475" s="325" t="s">
        <v>1182</v>
      </c>
      <c r="T475" s="99" t="s">
        <v>1048</v>
      </c>
      <c r="U475" s="73">
        <v>123201202</v>
      </c>
      <c r="V475" s="99" t="s">
        <v>1049</v>
      </c>
      <c r="W475" s="99" t="s">
        <v>599</v>
      </c>
      <c r="X475" s="100" t="s">
        <v>1050</v>
      </c>
      <c r="Y475" s="99">
        <v>2764406</v>
      </c>
      <c r="Z475" s="347" t="s">
        <v>77</v>
      </c>
      <c r="AA475" s="336" t="s">
        <v>81</v>
      </c>
      <c r="AB475" s="357">
        <v>45324</v>
      </c>
      <c r="AC475" s="357">
        <v>45334</v>
      </c>
      <c r="AD475" s="357">
        <v>45348</v>
      </c>
      <c r="AE475" s="357">
        <v>45355</v>
      </c>
      <c r="AF475" s="350">
        <f t="shared" si="35"/>
        <v>10</v>
      </c>
      <c r="AG475" s="350">
        <f t="shared" si="35"/>
        <v>14</v>
      </c>
      <c r="AH475" s="350">
        <f t="shared" si="36"/>
        <v>24</v>
      </c>
      <c r="AI475" s="350" t="s">
        <v>69</v>
      </c>
      <c r="AJ475" s="351" t="s">
        <v>69</v>
      </c>
      <c r="AK475" s="350" t="str">
        <f>VLOOKUP(Q475,[5]BD!H$6:K$170,4,0)</f>
        <v>13-10-00-023</v>
      </c>
    </row>
    <row r="476" spans="1:37" s="334" customFormat="1" ht="15" customHeight="1" x14ac:dyDescent="0.25">
      <c r="A476" s="68">
        <v>456</v>
      </c>
      <c r="B476" s="335">
        <v>15101500</v>
      </c>
      <c r="C476" s="336" t="s">
        <v>602</v>
      </c>
      <c r="D476" s="337" t="s">
        <v>65</v>
      </c>
      <c r="E476" s="338">
        <v>334</v>
      </c>
      <c r="F476" s="336" t="s">
        <v>164</v>
      </c>
      <c r="G476" s="73" t="s">
        <v>67</v>
      </c>
      <c r="H476" s="339">
        <v>10000000</v>
      </c>
      <c r="I476" s="339">
        <v>10000000</v>
      </c>
      <c r="J476" s="340" t="s">
        <v>68</v>
      </c>
      <c r="K476" s="336" t="s">
        <v>69</v>
      </c>
      <c r="L476" s="76">
        <f t="shared" si="34"/>
        <v>0</v>
      </c>
      <c r="M476" s="343" t="s">
        <v>1053</v>
      </c>
      <c r="N476" s="342" t="s">
        <v>313</v>
      </c>
      <c r="O476" s="336" t="s">
        <v>72</v>
      </c>
      <c r="P476" s="343" t="s">
        <v>69</v>
      </c>
      <c r="Q476" s="336" t="s">
        <v>1047</v>
      </c>
      <c r="R476" s="325" t="s">
        <v>1166</v>
      </c>
      <c r="S476" s="325" t="s">
        <v>1182</v>
      </c>
      <c r="T476" s="99" t="s">
        <v>1048</v>
      </c>
      <c r="U476" s="73">
        <v>123201202</v>
      </c>
      <c r="V476" s="99" t="s">
        <v>1049</v>
      </c>
      <c r="W476" s="99" t="s">
        <v>599</v>
      </c>
      <c r="X476" s="100" t="s">
        <v>1050</v>
      </c>
      <c r="Y476" s="99">
        <v>2764406</v>
      </c>
      <c r="Z476" s="347" t="s">
        <v>77</v>
      </c>
      <c r="AA476" s="336" t="s">
        <v>283</v>
      </c>
      <c r="AB476" s="357">
        <v>45303</v>
      </c>
      <c r="AC476" s="357">
        <v>45320</v>
      </c>
      <c r="AD476" s="357">
        <v>45341</v>
      </c>
      <c r="AE476" s="357">
        <v>45351</v>
      </c>
      <c r="AF476" s="350">
        <f t="shared" si="35"/>
        <v>17</v>
      </c>
      <c r="AG476" s="350">
        <f t="shared" si="35"/>
        <v>21</v>
      </c>
      <c r="AH476" s="350">
        <f t="shared" si="36"/>
        <v>38</v>
      </c>
      <c r="AI476" s="350" t="s">
        <v>69</v>
      </c>
      <c r="AJ476" s="351" t="s">
        <v>69</v>
      </c>
      <c r="AK476" s="350" t="str">
        <f>VLOOKUP(Q476,[5]BD!H$6:K$170,4,0)</f>
        <v>13-10-00-023</v>
      </c>
    </row>
    <row r="477" spans="1:37" s="334" customFormat="1" ht="15" customHeight="1" x14ac:dyDescent="0.25">
      <c r="A477" s="68">
        <v>457</v>
      </c>
      <c r="B477" s="335">
        <v>72101507</v>
      </c>
      <c r="C477" s="336" t="s">
        <v>504</v>
      </c>
      <c r="D477" s="337" t="s">
        <v>151</v>
      </c>
      <c r="E477" s="338">
        <v>330</v>
      </c>
      <c r="F477" s="336" t="s">
        <v>164</v>
      </c>
      <c r="G477" s="73" t="s">
        <v>67</v>
      </c>
      <c r="H477" s="339">
        <v>2500000</v>
      </c>
      <c r="I477" s="339">
        <v>2500000</v>
      </c>
      <c r="J477" s="340" t="s">
        <v>68</v>
      </c>
      <c r="K477" s="336" t="s">
        <v>69</v>
      </c>
      <c r="L477" s="76">
        <f t="shared" si="34"/>
        <v>0</v>
      </c>
      <c r="M477" s="343" t="s">
        <v>1054</v>
      </c>
      <c r="N477" s="342" t="s">
        <v>100</v>
      </c>
      <c r="O477" s="336" t="s">
        <v>72</v>
      </c>
      <c r="P477" s="343" t="s">
        <v>69</v>
      </c>
      <c r="Q477" s="336" t="s">
        <v>1047</v>
      </c>
      <c r="R477" s="325" t="s">
        <v>1166</v>
      </c>
      <c r="S477" s="325" t="s">
        <v>1182</v>
      </c>
      <c r="T477" s="99" t="s">
        <v>1048</v>
      </c>
      <c r="U477" s="73">
        <v>123201202</v>
      </c>
      <c r="V477" s="99" t="s">
        <v>1049</v>
      </c>
      <c r="W477" s="99" t="s">
        <v>599</v>
      </c>
      <c r="X477" s="100" t="s">
        <v>1050</v>
      </c>
      <c r="Y477" s="99">
        <v>2764406</v>
      </c>
      <c r="Z477" s="347" t="s">
        <v>77</v>
      </c>
      <c r="AA477" s="336" t="s">
        <v>78</v>
      </c>
      <c r="AB477" s="357">
        <v>45322</v>
      </c>
      <c r="AC477" s="357">
        <v>45327</v>
      </c>
      <c r="AD477" s="357">
        <v>45345</v>
      </c>
      <c r="AE477" s="357">
        <v>45351</v>
      </c>
      <c r="AF477" s="350">
        <f t="shared" si="35"/>
        <v>5</v>
      </c>
      <c r="AG477" s="350">
        <f t="shared" si="35"/>
        <v>18</v>
      </c>
      <c r="AH477" s="350">
        <f t="shared" si="36"/>
        <v>23</v>
      </c>
      <c r="AI477" s="350" t="s">
        <v>69</v>
      </c>
      <c r="AJ477" s="351" t="s">
        <v>69</v>
      </c>
      <c r="AK477" s="350" t="str">
        <f>VLOOKUP(Q477,[5]BD!H$6:K$170,4,0)</f>
        <v>13-10-00-023</v>
      </c>
    </row>
    <row r="478" spans="1:37" s="334" customFormat="1" ht="15" customHeight="1" x14ac:dyDescent="0.25">
      <c r="A478" s="68">
        <v>458</v>
      </c>
      <c r="B478" s="335">
        <v>80131500</v>
      </c>
      <c r="C478" s="345" t="s">
        <v>166</v>
      </c>
      <c r="D478" s="337" t="s">
        <v>65</v>
      </c>
      <c r="E478" s="338">
        <v>270</v>
      </c>
      <c r="F478" s="336" t="s">
        <v>66</v>
      </c>
      <c r="G478" s="73" t="s">
        <v>67</v>
      </c>
      <c r="H478" s="339">
        <v>1098988604</v>
      </c>
      <c r="I478" s="339">
        <v>1098988604</v>
      </c>
      <c r="J478" s="340" t="s">
        <v>68</v>
      </c>
      <c r="K478" s="336" t="s">
        <v>69</v>
      </c>
      <c r="L478" s="76">
        <f t="shared" si="34"/>
        <v>0</v>
      </c>
      <c r="M478" s="343" t="s">
        <v>1055</v>
      </c>
      <c r="N478" s="336" t="s">
        <v>169</v>
      </c>
      <c r="O478" s="336" t="s">
        <v>72</v>
      </c>
      <c r="P478" s="343" t="s">
        <v>69</v>
      </c>
      <c r="Q478" s="336" t="s">
        <v>1047</v>
      </c>
      <c r="R478" s="325" t="s">
        <v>1166</v>
      </c>
      <c r="S478" s="325" t="s">
        <v>1182</v>
      </c>
      <c r="T478" s="151" t="s">
        <v>1048</v>
      </c>
      <c r="U478" s="73">
        <v>123201202</v>
      </c>
      <c r="V478" s="99" t="s">
        <v>1049</v>
      </c>
      <c r="W478" s="99" t="s">
        <v>599</v>
      </c>
      <c r="X478" s="100" t="s">
        <v>1050</v>
      </c>
      <c r="Y478" s="99">
        <v>2764406</v>
      </c>
      <c r="Z478" s="347" t="s">
        <v>77</v>
      </c>
      <c r="AA478" s="336" t="s">
        <v>78</v>
      </c>
      <c r="AB478" s="357">
        <v>45275</v>
      </c>
      <c r="AC478" s="357">
        <v>45293</v>
      </c>
      <c r="AD478" s="357">
        <v>45351</v>
      </c>
      <c r="AE478" s="357">
        <v>45352</v>
      </c>
      <c r="AF478" s="350">
        <f t="shared" si="35"/>
        <v>18</v>
      </c>
      <c r="AG478" s="350">
        <f t="shared" si="35"/>
        <v>58</v>
      </c>
      <c r="AH478" s="350">
        <f t="shared" si="36"/>
        <v>76</v>
      </c>
      <c r="AI478" s="350" t="s">
        <v>69</v>
      </c>
      <c r="AJ478" s="351" t="s">
        <v>69</v>
      </c>
      <c r="AK478" s="350" t="str">
        <f>VLOOKUP(Q478,[5]BD!H$6:K$170,4,0)</f>
        <v>13-10-00-023</v>
      </c>
    </row>
    <row r="479" spans="1:37" s="334" customFormat="1" ht="15" customHeight="1" x14ac:dyDescent="0.25">
      <c r="A479" s="68">
        <v>459</v>
      </c>
      <c r="B479" s="335">
        <v>15101500</v>
      </c>
      <c r="C479" s="336" t="s">
        <v>602</v>
      </c>
      <c r="D479" s="337" t="s">
        <v>151</v>
      </c>
      <c r="E479" s="338">
        <v>330</v>
      </c>
      <c r="F479" s="336" t="s">
        <v>164</v>
      </c>
      <c r="G479" s="73" t="s">
        <v>67</v>
      </c>
      <c r="H479" s="339">
        <v>2500000</v>
      </c>
      <c r="I479" s="339">
        <v>2500000</v>
      </c>
      <c r="J479" s="340" t="s">
        <v>68</v>
      </c>
      <c r="K479" s="336" t="s">
        <v>69</v>
      </c>
      <c r="L479" s="76">
        <f t="shared" si="34"/>
        <v>0</v>
      </c>
      <c r="M479" s="343" t="s">
        <v>1056</v>
      </c>
      <c r="N479" s="342" t="s">
        <v>313</v>
      </c>
      <c r="O479" s="336" t="s">
        <v>72</v>
      </c>
      <c r="P479" s="343" t="s">
        <v>69</v>
      </c>
      <c r="Q479" s="336" t="s">
        <v>1057</v>
      </c>
      <c r="R479" s="325" t="s">
        <v>1166</v>
      </c>
      <c r="S479" s="325" t="s">
        <v>1182</v>
      </c>
      <c r="T479" s="99" t="s">
        <v>1058</v>
      </c>
      <c r="U479" s="73">
        <v>126201202</v>
      </c>
      <c r="V479" s="99" t="s">
        <v>1059</v>
      </c>
      <c r="W479" s="99" t="s">
        <v>521</v>
      </c>
      <c r="X479" s="100" t="s">
        <v>1060</v>
      </c>
      <c r="Y479" s="99">
        <v>6087756254</v>
      </c>
      <c r="Z479" s="347" t="s">
        <v>77</v>
      </c>
      <c r="AA479" s="336" t="s">
        <v>81</v>
      </c>
      <c r="AB479" s="357">
        <v>45322</v>
      </c>
      <c r="AC479" s="357">
        <v>45334</v>
      </c>
      <c r="AD479" s="357">
        <v>45352</v>
      </c>
      <c r="AE479" s="357">
        <v>45356</v>
      </c>
      <c r="AF479" s="350">
        <f t="shared" si="35"/>
        <v>12</v>
      </c>
      <c r="AG479" s="350">
        <f t="shared" si="35"/>
        <v>18</v>
      </c>
      <c r="AH479" s="350">
        <f t="shared" si="36"/>
        <v>30</v>
      </c>
      <c r="AI479" s="350" t="s">
        <v>69</v>
      </c>
      <c r="AJ479" s="351" t="s">
        <v>69</v>
      </c>
      <c r="AK479" s="350" t="str">
        <f>VLOOKUP(Q479,[5]BD!H$6:K$170,4,0)</f>
        <v>13-10-00-026</v>
      </c>
    </row>
    <row r="480" spans="1:37" s="334" customFormat="1" ht="15" customHeight="1" x14ac:dyDescent="0.25">
      <c r="A480" s="68">
        <v>460</v>
      </c>
      <c r="B480" s="335">
        <v>72102100</v>
      </c>
      <c r="C480" s="336" t="s">
        <v>606</v>
      </c>
      <c r="D480" s="337" t="s">
        <v>151</v>
      </c>
      <c r="E480" s="338">
        <v>330</v>
      </c>
      <c r="F480" s="336" t="s">
        <v>164</v>
      </c>
      <c r="G480" s="73" t="s">
        <v>67</v>
      </c>
      <c r="H480" s="339">
        <v>5200000</v>
      </c>
      <c r="I480" s="339">
        <v>5200000</v>
      </c>
      <c r="J480" s="340" t="s">
        <v>68</v>
      </c>
      <c r="K480" s="336" t="s">
        <v>69</v>
      </c>
      <c r="L480" s="76">
        <f t="shared" si="34"/>
        <v>0</v>
      </c>
      <c r="M480" s="343" t="s">
        <v>1061</v>
      </c>
      <c r="N480" s="342" t="s">
        <v>100</v>
      </c>
      <c r="O480" s="336" t="s">
        <v>72</v>
      </c>
      <c r="P480" s="343" t="s">
        <v>69</v>
      </c>
      <c r="Q480" s="336" t="s">
        <v>1057</v>
      </c>
      <c r="R480" s="325" t="s">
        <v>1166</v>
      </c>
      <c r="S480" s="325" t="s">
        <v>1182</v>
      </c>
      <c r="T480" s="99" t="s">
        <v>1058</v>
      </c>
      <c r="U480" s="73">
        <v>126201202</v>
      </c>
      <c r="V480" s="99" t="s">
        <v>1059</v>
      </c>
      <c r="W480" s="99" t="s">
        <v>521</v>
      </c>
      <c r="X480" s="100" t="s">
        <v>1060</v>
      </c>
      <c r="Y480" s="99">
        <v>6087756254</v>
      </c>
      <c r="Z480" s="347" t="s">
        <v>77</v>
      </c>
      <c r="AA480" s="336" t="s">
        <v>81</v>
      </c>
      <c r="AB480" s="357">
        <v>45322</v>
      </c>
      <c r="AC480" s="357">
        <v>45334</v>
      </c>
      <c r="AD480" s="357">
        <v>45352</v>
      </c>
      <c r="AE480" s="357">
        <v>45356</v>
      </c>
      <c r="AF480" s="350">
        <f t="shared" si="35"/>
        <v>12</v>
      </c>
      <c r="AG480" s="350">
        <f t="shared" si="35"/>
        <v>18</v>
      </c>
      <c r="AH480" s="350">
        <f t="shared" si="36"/>
        <v>30</v>
      </c>
      <c r="AI480" s="350" t="s">
        <v>69</v>
      </c>
      <c r="AJ480" s="351" t="s">
        <v>69</v>
      </c>
      <c r="AK480" s="350" t="str">
        <f>VLOOKUP(Q480,[5]BD!H$6:K$170,4,0)</f>
        <v>13-10-00-026</v>
      </c>
    </row>
    <row r="481" spans="1:37" s="334" customFormat="1" ht="15" customHeight="1" x14ac:dyDescent="0.25">
      <c r="A481" s="68">
        <v>461</v>
      </c>
      <c r="B481" s="335">
        <v>39121700</v>
      </c>
      <c r="C481" s="336" t="s">
        <v>558</v>
      </c>
      <c r="D481" s="337" t="s">
        <v>156</v>
      </c>
      <c r="E481" s="338">
        <v>270</v>
      </c>
      <c r="F481" s="336" t="s">
        <v>164</v>
      </c>
      <c r="G481" s="73" t="s">
        <v>67</v>
      </c>
      <c r="H481" s="339">
        <v>5000000</v>
      </c>
      <c r="I481" s="339">
        <v>5000000</v>
      </c>
      <c r="J481" s="340" t="s">
        <v>68</v>
      </c>
      <c r="K481" s="336" t="s">
        <v>69</v>
      </c>
      <c r="L481" s="76">
        <f t="shared" si="34"/>
        <v>0</v>
      </c>
      <c r="M481" s="343" t="s">
        <v>1062</v>
      </c>
      <c r="N481" s="342" t="s">
        <v>313</v>
      </c>
      <c r="O481" s="336" t="s">
        <v>72</v>
      </c>
      <c r="P481" s="343" t="s">
        <v>69</v>
      </c>
      <c r="Q481" s="336" t="s">
        <v>1057</v>
      </c>
      <c r="R481" s="325" t="s">
        <v>1166</v>
      </c>
      <c r="S481" s="325" t="s">
        <v>1182</v>
      </c>
      <c r="T481" s="99" t="s">
        <v>1063</v>
      </c>
      <c r="U481" s="73">
        <v>126201202</v>
      </c>
      <c r="V481" s="99" t="s">
        <v>1059</v>
      </c>
      <c r="W481" s="99" t="s">
        <v>521</v>
      </c>
      <c r="X481" s="100" t="s">
        <v>1060</v>
      </c>
      <c r="Y481" s="99">
        <v>6087756254</v>
      </c>
      <c r="Z481" s="347" t="s">
        <v>77</v>
      </c>
      <c r="AA481" s="336" t="s">
        <v>83</v>
      </c>
      <c r="AB481" s="357">
        <v>45364</v>
      </c>
      <c r="AC481" s="357">
        <v>45373</v>
      </c>
      <c r="AD481" s="357">
        <v>45404</v>
      </c>
      <c r="AE481" s="357">
        <v>45406</v>
      </c>
      <c r="AF481" s="350">
        <f t="shared" si="35"/>
        <v>9</v>
      </c>
      <c r="AG481" s="350">
        <f t="shared" si="35"/>
        <v>31</v>
      </c>
      <c r="AH481" s="350">
        <f t="shared" si="36"/>
        <v>40</v>
      </c>
      <c r="AI481" s="350" t="s">
        <v>69</v>
      </c>
      <c r="AJ481" s="351" t="s">
        <v>69</v>
      </c>
      <c r="AK481" s="350" t="str">
        <f>VLOOKUP(Q481,[5]BD!H$6:K$170,4,0)</f>
        <v>13-10-00-026</v>
      </c>
    </row>
    <row r="482" spans="1:37" s="334" customFormat="1" ht="15" customHeight="1" x14ac:dyDescent="0.25">
      <c r="A482" s="68">
        <v>462</v>
      </c>
      <c r="B482" s="335">
        <v>78181500</v>
      </c>
      <c r="C482" s="336" t="s">
        <v>623</v>
      </c>
      <c r="D482" s="337" t="s">
        <v>156</v>
      </c>
      <c r="E482" s="338">
        <v>240</v>
      </c>
      <c r="F482" s="336" t="s">
        <v>164</v>
      </c>
      <c r="G482" s="73" t="s">
        <v>67</v>
      </c>
      <c r="H482" s="339">
        <v>6000000</v>
      </c>
      <c r="I482" s="339">
        <v>6000000</v>
      </c>
      <c r="J482" s="340" t="s">
        <v>68</v>
      </c>
      <c r="K482" s="336" t="s">
        <v>69</v>
      </c>
      <c r="L482" s="76">
        <f t="shared" si="34"/>
        <v>0</v>
      </c>
      <c r="M482" s="343" t="s">
        <v>1064</v>
      </c>
      <c r="N482" s="342" t="s">
        <v>100</v>
      </c>
      <c r="O482" s="336" t="s">
        <v>72</v>
      </c>
      <c r="P482" s="343" t="s">
        <v>69</v>
      </c>
      <c r="Q482" s="336" t="s">
        <v>1057</v>
      </c>
      <c r="R482" s="325" t="s">
        <v>1166</v>
      </c>
      <c r="S482" s="325" t="s">
        <v>1182</v>
      </c>
      <c r="T482" s="99" t="s">
        <v>1063</v>
      </c>
      <c r="U482" s="73">
        <v>126201202</v>
      </c>
      <c r="V482" s="99" t="s">
        <v>1059</v>
      </c>
      <c r="W482" s="99" t="s">
        <v>521</v>
      </c>
      <c r="X482" s="100" t="s">
        <v>1060</v>
      </c>
      <c r="Y482" s="99">
        <v>6087756254</v>
      </c>
      <c r="Z482" s="347" t="s">
        <v>77</v>
      </c>
      <c r="AA482" s="336" t="s">
        <v>83</v>
      </c>
      <c r="AB482" s="357">
        <v>45364</v>
      </c>
      <c r="AC482" s="357">
        <v>45373</v>
      </c>
      <c r="AD482" s="357">
        <v>45404</v>
      </c>
      <c r="AE482" s="357">
        <v>45406</v>
      </c>
      <c r="AF482" s="350">
        <f t="shared" si="35"/>
        <v>9</v>
      </c>
      <c r="AG482" s="350">
        <f t="shared" si="35"/>
        <v>31</v>
      </c>
      <c r="AH482" s="350">
        <f t="shared" si="36"/>
        <v>40</v>
      </c>
      <c r="AI482" s="350" t="s">
        <v>69</v>
      </c>
      <c r="AJ482" s="351" t="s">
        <v>69</v>
      </c>
      <c r="AK482" s="350" t="str">
        <f>VLOOKUP(Q482,[5]BD!H$6:K$170,4,0)</f>
        <v>13-10-00-026</v>
      </c>
    </row>
    <row r="483" spans="1:37" s="334" customFormat="1" ht="15" customHeight="1" x14ac:dyDescent="0.25">
      <c r="A483" s="68">
        <v>463</v>
      </c>
      <c r="B483" s="335">
        <v>81101500</v>
      </c>
      <c r="C483" s="336" t="s">
        <v>1065</v>
      </c>
      <c r="D483" s="337" t="s">
        <v>241</v>
      </c>
      <c r="E483" s="338">
        <v>120</v>
      </c>
      <c r="F483" s="336" t="s">
        <v>164</v>
      </c>
      <c r="G483" s="73" t="s">
        <v>67</v>
      </c>
      <c r="H483" s="339">
        <v>35000000</v>
      </c>
      <c r="I483" s="339">
        <v>35000000</v>
      </c>
      <c r="J483" s="340" t="s">
        <v>68</v>
      </c>
      <c r="K483" s="336" t="s">
        <v>69</v>
      </c>
      <c r="L483" s="76">
        <f t="shared" si="34"/>
        <v>0</v>
      </c>
      <c r="M483" s="343" t="s">
        <v>1066</v>
      </c>
      <c r="N483" s="342" t="s">
        <v>100</v>
      </c>
      <c r="O483" s="336" t="s">
        <v>72</v>
      </c>
      <c r="P483" s="343" t="s">
        <v>69</v>
      </c>
      <c r="Q483" s="336" t="s">
        <v>1057</v>
      </c>
      <c r="R483" s="325" t="s">
        <v>1166</v>
      </c>
      <c r="S483" s="325" t="s">
        <v>1182</v>
      </c>
      <c r="T483" s="99" t="s">
        <v>1063</v>
      </c>
      <c r="U483" s="73">
        <v>126201202</v>
      </c>
      <c r="V483" s="99" t="s">
        <v>1059</v>
      </c>
      <c r="W483" s="99" t="s">
        <v>521</v>
      </c>
      <c r="X483" s="100" t="s">
        <v>1060</v>
      </c>
      <c r="Y483" s="99">
        <v>6087756254</v>
      </c>
      <c r="Z483" s="347" t="s">
        <v>77</v>
      </c>
      <c r="AA483" s="336" t="s">
        <v>283</v>
      </c>
      <c r="AB483" s="357">
        <v>45428</v>
      </c>
      <c r="AC483" s="357">
        <v>45439</v>
      </c>
      <c r="AD483" s="357">
        <v>45464</v>
      </c>
      <c r="AE483" s="357">
        <v>45468</v>
      </c>
      <c r="AF483" s="350">
        <f t="shared" si="35"/>
        <v>11</v>
      </c>
      <c r="AG483" s="350">
        <f t="shared" si="35"/>
        <v>25</v>
      </c>
      <c r="AH483" s="350">
        <f t="shared" si="36"/>
        <v>36</v>
      </c>
      <c r="AI483" s="350" t="s">
        <v>69</v>
      </c>
      <c r="AJ483" s="351" t="s">
        <v>69</v>
      </c>
      <c r="AK483" s="350" t="str">
        <f>VLOOKUP(Q483,[5]BD!H$6:K$170,4,0)</f>
        <v>13-10-00-026</v>
      </c>
    </row>
    <row r="484" spans="1:37" s="334" customFormat="1" ht="15" customHeight="1" x14ac:dyDescent="0.25">
      <c r="A484" s="68">
        <v>464</v>
      </c>
      <c r="B484" s="335">
        <v>80131500</v>
      </c>
      <c r="C484" s="345" t="s">
        <v>166</v>
      </c>
      <c r="D484" s="337" t="s">
        <v>65</v>
      </c>
      <c r="E484" s="338">
        <v>365</v>
      </c>
      <c r="F484" s="336" t="s">
        <v>164</v>
      </c>
      <c r="G484" s="73" t="s">
        <v>67</v>
      </c>
      <c r="H484" s="339">
        <v>3800000</v>
      </c>
      <c r="I484" s="339">
        <v>3800000</v>
      </c>
      <c r="J484" s="340" t="s">
        <v>68</v>
      </c>
      <c r="K484" s="336" t="s">
        <v>69</v>
      </c>
      <c r="L484" s="76">
        <f t="shared" si="34"/>
        <v>0</v>
      </c>
      <c r="M484" s="343" t="s">
        <v>1067</v>
      </c>
      <c r="N484" s="336" t="s">
        <v>169</v>
      </c>
      <c r="O484" s="336" t="s">
        <v>72</v>
      </c>
      <c r="P484" s="343" t="s">
        <v>69</v>
      </c>
      <c r="Q484" s="336" t="s">
        <v>1068</v>
      </c>
      <c r="R484" s="325" t="s">
        <v>1166</v>
      </c>
      <c r="S484" s="325" t="s">
        <v>1182</v>
      </c>
      <c r="T484" s="99" t="s">
        <v>1069</v>
      </c>
      <c r="U484" s="73">
        <v>121201257</v>
      </c>
      <c r="V484" s="99" t="s">
        <v>1070</v>
      </c>
      <c r="W484" s="99" t="s">
        <v>599</v>
      </c>
      <c r="X484" s="100" t="s">
        <v>1071</v>
      </c>
      <c r="Y484" s="99">
        <v>6022359699</v>
      </c>
      <c r="Z484" s="347" t="s">
        <v>77</v>
      </c>
      <c r="AA484" s="336" t="s">
        <v>78</v>
      </c>
      <c r="AB484" s="357">
        <v>45293</v>
      </c>
      <c r="AC484" s="357">
        <v>45293</v>
      </c>
      <c r="AD484" s="357">
        <v>45293</v>
      </c>
      <c r="AE484" s="357">
        <v>45293</v>
      </c>
      <c r="AF484" s="350">
        <f t="shared" si="35"/>
        <v>0</v>
      </c>
      <c r="AG484" s="350">
        <f t="shared" si="35"/>
        <v>0</v>
      </c>
      <c r="AH484" s="350">
        <f t="shared" si="36"/>
        <v>0</v>
      </c>
      <c r="AI484" s="350" t="s">
        <v>69</v>
      </c>
      <c r="AJ484" s="351" t="s">
        <v>69</v>
      </c>
      <c r="AK484" s="350" t="str">
        <f>VLOOKUP(Q484,[5]BD!H$6:K$170,4,0)</f>
        <v>13-10-00-021</v>
      </c>
    </row>
    <row r="485" spans="1:37" s="334" customFormat="1" ht="15" customHeight="1" x14ac:dyDescent="0.25">
      <c r="A485" s="68">
        <v>465</v>
      </c>
      <c r="B485" s="335">
        <v>15101500</v>
      </c>
      <c r="C485" s="336" t="s">
        <v>602</v>
      </c>
      <c r="D485" s="337" t="s">
        <v>65</v>
      </c>
      <c r="E485" s="338">
        <v>335</v>
      </c>
      <c r="F485" s="336" t="s">
        <v>164</v>
      </c>
      <c r="G485" s="73" t="s">
        <v>67</v>
      </c>
      <c r="H485" s="339">
        <v>7000000</v>
      </c>
      <c r="I485" s="339">
        <v>7000000</v>
      </c>
      <c r="J485" s="340" t="s">
        <v>68</v>
      </c>
      <c r="K485" s="336" t="s">
        <v>69</v>
      </c>
      <c r="L485" s="76">
        <f t="shared" si="34"/>
        <v>0</v>
      </c>
      <c r="M485" s="343" t="s">
        <v>1072</v>
      </c>
      <c r="N485" s="342" t="s">
        <v>154</v>
      </c>
      <c r="O485" s="336" t="s">
        <v>72</v>
      </c>
      <c r="P485" s="343" t="s">
        <v>69</v>
      </c>
      <c r="Q485" s="336" t="s">
        <v>1068</v>
      </c>
      <c r="R485" s="325" t="s">
        <v>1166</v>
      </c>
      <c r="S485" s="325" t="s">
        <v>1182</v>
      </c>
      <c r="T485" s="99" t="s">
        <v>1069</v>
      </c>
      <c r="U485" s="73">
        <v>121201257</v>
      </c>
      <c r="V485" s="99" t="s">
        <v>1070</v>
      </c>
      <c r="W485" s="99" t="s">
        <v>599</v>
      </c>
      <c r="X485" s="100" t="s">
        <v>1071</v>
      </c>
      <c r="Y485" s="99">
        <v>6022359699</v>
      </c>
      <c r="Z485" s="347" t="s">
        <v>77</v>
      </c>
      <c r="AA485" s="336" t="s">
        <v>78</v>
      </c>
      <c r="AB485" s="357">
        <v>45296</v>
      </c>
      <c r="AC485" s="357">
        <v>45296</v>
      </c>
      <c r="AD485" s="357">
        <v>45313</v>
      </c>
      <c r="AE485" s="357">
        <v>45315</v>
      </c>
      <c r="AF485" s="350">
        <f t="shared" si="35"/>
        <v>0</v>
      </c>
      <c r="AG485" s="350">
        <f t="shared" si="35"/>
        <v>17</v>
      </c>
      <c r="AH485" s="350">
        <f t="shared" si="36"/>
        <v>17</v>
      </c>
      <c r="AI485" s="350" t="s">
        <v>69</v>
      </c>
      <c r="AJ485" s="351" t="s">
        <v>69</v>
      </c>
      <c r="AK485" s="350" t="str">
        <f>VLOOKUP(Q485,[5]BD!H$6:K$170,4,0)</f>
        <v>13-10-00-021</v>
      </c>
    </row>
    <row r="486" spans="1:37" s="334" customFormat="1" ht="15" customHeight="1" x14ac:dyDescent="0.25">
      <c r="A486" s="68">
        <v>466</v>
      </c>
      <c r="B486" s="335">
        <v>72102100</v>
      </c>
      <c r="C486" s="336" t="s">
        <v>606</v>
      </c>
      <c r="D486" s="337" t="s">
        <v>65</v>
      </c>
      <c r="E486" s="338">
        <v>365</v>
      </c>
      <c r="F486" s="336" t="s">
        <v>164</v>
      </c>
      <c r="G486" s="73" t="s">
        <v>67</v>
      </c>
      <c r="H486" s="339">
        <v>2400000</v>
      </c>
      <c r="I486" s="339">
        <v>2400000</v>
      </c>
      <c r="J486" s="340" t="s">
        <v>68</v>
      </c>
      <c r="K486" s="336" t="s">
        <v>69</v>
      </c>
      <c r="L486" s="76">
        <f t="shared" si="34"/>
        <v>0</v>
      </c>
      <c r="M486" s="343" t="s">
        <v>1073</v>
      </c>
      <c r="N486" s="342" t="s">
        <v>100</v>
      </c>
      <c r="O486" s="336" t="s">
        <v>72</v>
      </c>
      <c r="P486" s="343" t="s">
        <v>69</v>
      </c>
      <c r="Q486" s="336" t="s">
        <v>1068</v>
      </c>
      <c r="R486" s="325" t="s">
        <v>1166</v>
      </c>
      <c r="S486" s="325" t="s">
        <v>1182</v>
      </c>
      <c r="T486" s="99" t="s">
        <v>1069</v>
      </c>
      <c r="U486" s="73">
        <v>121201257</v>
      </c>
      <c r="V486" s="99" t="s">
        <v>1070</v>
      </c>
      <c r="W486" s="99" t="s">
        <v>599</v>
      </c>
      <c r="X486" s="100" t="s">
        <v>1071</v>
      </c>
      <c r="Y486" s="99">
        <v>6022359699</v>
      </c>
      <c r="Z486" s="347" t="s">
        <v>77</v>
      </c>
      <c r="AA486" s="336" t="s">
        <v>78</v>
      </c>
      <c r="AB486" s="357">
        <v>45296</v>
      </c>
      <c r="AC486" s="357">
        <v>45296</v>
      </c>
      <c r="AD486" s="357">
        <v>45313</v>
      </c>
      <c r="AE486" s="357">
        <v>45315</v>
      </c>
      <c r="AF486" s="350">
        <f t="shared" si="35"/>
        <v>0</v>
      </c>
      <c r="AG486" s="350">
        <f t="shared" si="35"/>
        <v>17</v>
      </c>
      <c r="AH486" s="350">
        <f t="shared" si="36"/>
        <v>17</v>
      </c>
      <c r="AI486" s="350" t="s">
        <v>69</v>
      </c>
      <c r="AJ486" s="351" t="s">
        <v>69</v>
      </c>
      <c r="AK486" s="350" t="str">
        <f>VLOOKUP(Q486,[5]BD!H$6:K$170,4,0)</f>
        <v>13-10-00-021</v>
      </c>
    </row>
    <row r="487" spans="1:37" s="334" customFormat="1" ht="15" customHeight="1" x14ac:dyDescent="0.25">
      <c r="A487" s="68">
        <v>467</v>
      </c>
      <c r="B487" s="335">
        <v>78181500</v>
      </c>
      <c r="C487" s="336" t="s">
        <v>623</v>
      </c>
      <c r="D487" s="337" t="s">
        <v>151</v>
      </c>
      <c r="E487" s="338">
        <v>300</v>
      </c>
      <c r="F487" s="336" t="s">
        <v>164</v>
      </c>
      <c r="G487" s="73" t="s">
        <v>67</v>
      </c>
      <c r="H487" s="339">
        <v>11000000</v>
      </c>
      <c r="I487" s="339">
        <v>11000000</v>
      </c>
      <c r="J487" s="340" t="s">
        <v>68</v>
      </c>
      <c r="K487" s="336" t="s">
        <v>69</v>
      </c>
      <c r="L487" s="76">
        <f t="shared" si="34"/>
        <v>0</v>
      </c>
      <c r="M487" s="343" t="s">
        <v>1074</v>
      </c>
      <c r="N487" s="342" t="s">
        <v>100</v>
      </c>
      <c r="O487" s="336" t="s">
        <v>72</v>
      </c>
      <c r="P487" s="343" t="s">
        <v>69</v>
      </c>
      <c r="Q487" s="336" t="s">
        <v>1068</v>
      </c>
      <c r="R487" s="325" t="s">
        <v>1166</v>
      </c>
      <c r="S487" s="325" t="s">
        <v>1182</v>
      </c>
      <c r="T487" s="99" t="s">
        <v>1069</v>
      </c>
      <c r="U487" s="73">
        <v>121201257</v>
      </c>
      <c r="V487" s="99" t="s">
        <v>1070</v>
      </c>
      <c r="W487" s="99" t="s">
        <v>599</v>
      </c>
      <c r="X487" s="100" t="s">
        <v>1071</v>
      </c>
      <c r="Y487" s="99">
        <v>6022359699</v>
      </c>
      <c r="Z487" s="347" t="s">
        <v>77</v>
      </c>
      <c r="AA487" s="336" t="s">
        <v>81</v>
      </c>
      <c r="AB487" s="357">
        <v>45329</v>
      </c>
      <c r="AC487" s="357">
        <v>45334</v>
      </c>
      <c r="AD487" s="357">
        <v>45348</v>
      </c>
      <c r="AE487" s="357">
        <v>45350</v>
      </c>
      <c r="AF487" s="350">
        <f t="shared" si="35"/>
        <v>5</v>
      </c>
      <c r="AG487" s="350">
        <f t="shared" si="35"/>
        <v>14</v>
      </c>
      <c r="AH487" s="350">
        <f t="shared" si="36"/>
        <v>19</v>
      </c>
      <c r="AI487" s="350" t="s">
        <v>69</v>
      </c>
      <c r="AJ487" s="351" t="s">
        <v>69</v>
      </c>
      <c r="AK487" s="350" t="str">
        <f>VLOOKUP(Q487,[5]BD!H$6:K$170,4,0)</f>
        <v>13-10-00-021</v>
      </c>
    </row>
    <row r="488" spans="1:37" s="334" customFormat="1" ht="15" customHeight="1" x14ac:dyDescent="0.25">
      <c r="A488" s="68">
        <v>468</v>
      </c>
      <c r="B488" s="335">
        <v>43211701</v>
      </c>
      <c r="C488" s="336" t="s">
        <v>1075</v>
      </c>
      <c r="D488" s="337" t="s">
        <v>151</v>
      </c>
      <c r="E488" s="338">
        <v>30</v>
      </c>
      <c r="F488" s="336" t="s">
        <v>164</v>
      </c>
      <c r="G488" s="73" t="s">
        <v>67</v>
      </c>
      <c r="H488" s="339">
        <v>600000</v>
      </c>
      <c r="I488" s="339">
        <v>600000</v>
      </c>
      <c r="J488" s="340" t="s">
        <v>68</v>
      </c>
      <c r="K488" s="336" t="s">
        <v>69</v>
      </c>
      <c r="L488" s="76">
        <f t="shared" si="34"/>
        <v>0</v>
      </c>
      <c r="M488" s="343" t="s">
        <v>1076</v>
      </c>
      <c r="N488" s="342" t="s">
        <v>154</v>
      </c>
      <c r="O488" s="336" t="s">
        <v>72</v>
      </c>
      <c r="P488" s="343" t="s">
        <v>69</v>
      </c>
      <c r="Q488" s="336" t="s">
        <v>1068</v>
      </c>
      <c r="R488" s="325" t="s">
        <v>1166</v>
      </c>
      <c r="S488" s="325" t="s">
        <v>1182</v>
      </c>
      <c r="T488" s="99" t="s">
        <v>1069</v>
      </c>
      <c r="U488" s="73">
        <v>121201257</v>
      </c>
      <c r="V488" s="99" t="s">
        <v>1070</v>
      </c>
      <c r="W488" s="99" t="s">
        <v>599</v>
      </c>
      <c r="X488" s="100" t="s">
        <v>1071</v>
      </c>
      <c r="Y488" s="99">
        <v>6022359699</v>
      </c>
      <c r="Z488" s="347" t="s">
        <v>77</v>
      </c>
      <c r="AA488" s="336" t="s">
        <v>81</v>
      </c>
      <c r="AB488" s="357">
        <v>45330</v>
      </c>
      <c r="AC488" s="357">
        <v>45335</v>
      </c>
      <c r="AD488" s="357">
        <v>45349</v>
      </c>
      <c r="AE488" s="357">
        <v>45351</v>
      </c>
      <c r="AF488" s="350">
        <f t="shared" si="35"/>
        <v>5</v>
      </c>
      <c r="AG488" s="350">
        <f t="shared" si="35"/>
        <v>14</v>
      </c>
      <c r="AH488" s="350">
        <f t="shared" si="36"/>
        <v>19</v>
      </c>
      <c r="AI488" s="350" t="s">
        <v>69</v>
      </c>
      <c r="AJ488" s="351" t="s">
        <v>69</v>
      </c>
      <c r="AK488" s="350" t="str">
        <f>VLOOKUP(Q488,[5]BD!H$6:K$170,4,0)</f>
        <v>13-10-00-021</v>
      </c>
    </row>
    <row r="489" spans="1:37" s="334" customFormat="1" ht="15" customHeight="1" x14ac:dyDescent="0.25">
      <c r="A489" s="68">
        <v>469</v>
      </c>
      <c r="B489" s="335">
        <v>15101500</v>
      </c>
      <c r="C489" s="336" t="s">
        <v>602</v>
      </c>
      <c r="D489" s="337" t="s">
        <v>65</v>
      </c>
      <c r="E489" s="338">
        <v>333</v>
      </c>
      <c r="F489" s="336" t="s">
        <v>164</v>
      </c>
      <c r="G489" s="73" t="s">
        <v>67</v>
      </c>
      <c r="H489" s="339">
        <v>12000000</v>
      </c>
      <c r="I489" s="339">
        <v>12000000</v>
      </c>
      <c r="J489" s="340" t="s">
        <v>68</v>
      </c>
      <c r="K489" s="336" t="s">
        <v>69</v>
      </c>
      <c r="L489" s="76">
        <f t="shared" si="34"/>
        <v>0</v>
      </c>
      <c r="M489" s="343" t="s">
        <v>1077</v>
      </c>
      <c r="N489" s="342" t="s">
        <v>313</v>
      </c>
      <c r="O489" s="336" t="s">
        <v>72</v>
      </c>
      <c r="P489" s="343" t="s">
        <v>69</v>
      </c>
      <c r="Q489" s="336" t="s">
        <v>1078</v>
      </c>
      <c r="R489" s="325" t="s">
        <v>1166</v>
      </c>
      <c r="S489" s="325" t="s">
        <v>1182</v>
      </c>
      <c r="T489" s="99" t="s">
        <v>1079</v>
      </c>
      <c r="U489" s="73">
        <v>140201202</v>
      </c>
      <c r="V489" s="99" t="s">
        <v>1080</v>
      </c>
      <c r="W489" s="99" t="s">
        <v>599</v>
      </c>
      <c r="X489" s="100" t="s">
        <v>1081</v>
      </c>
      <c r="Y489" s="99">
        <v>3203503992</v>
      </c>
      <c r="Z489" s="347" t="s">
        <v>77</v>
      </c>
      <c r="AA489" s="336" t="s">
        <v>83</v>
      </c>
      <c r="AB489" s="357">
        <v>45296</v>
      </c>
      <c r="AC489" s="357">
        <v>45308</v>
      </c>
      <c r="AD489" s="357">
        <v>45322</v>
      </c>
      <c r="AE489" s="357">
        <v>45324</v>
      </c>
      <c r="AF489" s="350">
        <f t="shared" si="35"/>
        <v>12</v>
      </c>
      <c r="AG489" s="350">
        <f t="shared" si="35"/>
        <v>14</v>
      </c>
      <c r="AH489" s="350">
        <f t="shared" si="36"/>
        <v>26</v>
      </c>
      <c r="AI489" s="350" t="s">
        <v>69</v>
      </c>
      <c r="AJ489" s="351" t="s">
        <v>69</v>
      </c>
      <c r="AK489" s="350" t="str">
        <f>VLOOKUP(Q489,[5]BD!H$6:K$170,4,0)</f>
        <v>13-10-00-040</v>
      </c>
    </row>
    <row r="490" spans="1:37" s="334" customFormat="1" ht="15" customHeight="1" x14ac:dyDescent="0.25">
      <c r="A490" s="68">
        <v>470</v>
      </c>
      <c r="B490" s="335">
        <v>78181500</v>
      </c>
      <c r="C490" s="336" t="s">
        <v>623</v>
      </c>
      <c r="D490" s="337" t="s">
        <v>151</v>
      </c>
      <c r="E490" s="338">
        <v>306</v>
      </c>
      <c r="F490" s="336" t="s">
        <v>164</v>
      </c>
      <c r="G490" s="73" t="s">
        <v>67</v>
      </c>
      <c r="H490" s="339">
        <v>15000000</v>
      </c>
      <c r="I490" s="339">
        <v>15000000</v>
      </c>
      <c r="J490" s="340" t="s">
        <v>68</v>
      </c>
      <c r="K490" s="336" t="s">
        <v>69</v>
      </c>
      <c r="L490" s="76">
        <f t="shared" si="34"/>
        <v>0</v>
      </c>
      <c r="M490" s="343" t="s">
        <v>1082</v>
      </c>
      <c r="N490" s="342" t="s">
        <v>100</v>
      </c>
      <c r="O490" s="336" t="s">
        <v>72</v>
      </c>
      <c r="P490" s="343" t="s">
        <v>69</v>
      </c>
      <c r="Q490" s="336" t="s">
        <v>1078</v>
      </c>
      <c r="R490" s="325" t="s">
        <v>1166</v>
      </c>
      <c r="S490" s="325" t="s">
        <v>1182</v>
      </c>
      <c r="T490" s="99" t="s">
        <v>1079</v>
      </c>
      <c r="U490" s="73">
        <v>140201202</v>
      </c>
      <c r="V490" s="99" t="s">
        <v>1080</v>
      </c>
      <c r="W490" s="99" t="s">
        <v>599</v>
      </c>
      <c r="X490" s="100" t="s">
        <v>1081</v>
      </c>
      <c r="Y490" s="99">
        <v>3203503992</v>
      </c>
      <c r="Z490" s="347" t="s">
        <v>77</v>
      </c>
      <c r="AA490" s="336" t="s">
        <v>81</v>
      </c>
      <c r="AB490" s="357">
        <v>45329</v>
      </c>
      <c r="AC490" s="357">
        <v>45336</v>
      </c>
      <c r="AD490" s="357">
        <v>45350</v>
      </c>
      <c r="AE490" s="357">
        <v>45352</v>
      </c>
      <c r="AF490" s="350">
        <f t="shared" si="35"/>
        <v>7</v>
      </c>
      <c r="AG490" s="350">
        <f t="shared" si="35"/>
        <v>14</v>
      </c>
      <c r="AH490" s="350">
        <f t="shared" si="36"/>
        <v>21</v>
      </c>
      <c r="AI490" s="350" t="s">
        <v>69</v>
      </c>
      <c r="AJ490" s="351" t="s">
        <v>69</v>
      </c>
      <c r="AK490" s="350" t="str">
        <f>VLOOKUP(Q490,[5]BD!H$6:K$170,4,0)</f>
        <v>13-10-00-040</v>
      </c>
    </row>
    <row r="491" spans="1:37" s="334" customFormat="1" ht="15" customHeight="1" x14ac:dyDescent="0.25">
      <c r="A491" s="68">
        <v>471</v>
      </c>
      <c r="B491" s="335">
        <v>39121700</v>
      </c>
      <c r="C491" s="336" t="s">
        <v>558</v>
      </c>
      <c r="D491" s="337" t="s">
        <v>321</v>
      </c>
      <c r="E491" s="338">
        <v>15</v>
      </c>
      <c r="F491" s="336" t="s">
        <v>164</v>
      </c>
      <c r="G491" s="73" t="s">
        <v>67</v>
      </c>
      <c r="H491" s="339">
        <v>4000000</v>
      </c>
      <c r="I491" s="339">
        <v>4000000</v>
      </c>
      <c r="J491" s="340" t="s">
        <v>68</v>
      </c>
      <c r="K491" s="336" t="s">
        <v>69</v>
      </c>
      <c r="L491" s="76">
        <f t="shared" si="34"/>
        <v>0</v>
      </c>
      <c r="M491" s="343" t="s">
        <v>1083</v>
      </c>
      <c r="N491" s="342" t="s">
        <v>313</v>
      </c>
      <c r="O491" s="336" t="s">
        <v>72</v>
      </c>
      <c r="P491" s="343" t="s">
        <v>69</v>
      </c>
      <c r="Q491" s="336" t="s">
        <v>1078</v>
      </c>
      <c r="R491" s="325" t="s">
        <v>1166</v>
      </c>
      <c r="S491" s="325" t="s">
        <v>1182</v>
      </c>
      <c r="T491" s="99" t="s">
        <v>1079</v>
      </c>
      <c r="U491" s="73">
        <v>140201202</v>
      </c>
      <c r="V491" s="99" t="s">
        <v>1080</v>
      </c>
      <c r="W491" s="99" t="s">
        <v>599</v>
      </c>
      <c r="X491" s="100" t="s">
        <v>1081</v>
      </c>
      <c r="Y491" s="99">
        <v>3203503992</v>
      </c>
      <c r="Z491" s="347" t="s">
        <v>77</v>
      </c>
      <c r="AA491" s="336" t="s">
        <v>81</v>
      </c>
      <c r="AB491" s="357">
        <v>45449</v>
      </c>
      <c r="AC491" s="357">
        <v>45456</v>
      </c>
      <c r="AD491" s="357">
        <v>45470</v>
      </c>
      <c r="AE491" s="357">
        <v>45475</v>
      </c>
      <c r="AF491" s="350">
        <f t="shared" si="35"/>
        <v>7</v>
      </c>
      <c r="AG491" s="350">
        <f t="shared" si="35"/>
        <v>14</v>
      </c>
      <c r="AH491" s="350">
        <f t="shared" si="36"/>
        <v>21</v>
      </c>
      <c r="AI491" s="350" t="s">
        <v>69</v>
      </c>
      <c r="AJ491" s="351" t="s">
        <v>69</v>
      </c>
      <c r="AK491" s="350" t="str">
        <f>VLOOKUP(Q491,[5]BD!H$6:K$170,4,0)</f>
        <v>13-10-00-040</v>
      </c>
    </row>
    <row r="492" spans="1:37" s="334" customFormat="1" ht="15" customHeight="1" x14ac:dyDescent="0.25">
      <c r="A492" s="68">
        <v>472</v>
      </c>
      <c r="B492" s="335">
        <v>49121503</v>
      </c>
      <c r="C492" s="336" t="s">
        <v>1084</v>
      </c>
      <c r="D492" s="337" t="s">
        <v>167</v>
      </c>
      <c r="E492" s="338">
        <v>15</v>
      </c>
      <c r="F492" s="336" t="s">
        <v>164</v>
      </c>
      <c r="G492" s="73" t="s">
        <v>67</v>
      </c>
      <c r="H492" s="339">
        <v>12000000</v>
      </c>
      <c r="I492" s="339">
        <v>12000000</v>
      </c>
      <c r="J492" s="340" t="s">
        <v>68</v>
      </c>
      <c r="K492" s="336" t="s">
        <v>69</v>
      </c>
      <c r="L492" s="76">
        <f t="shared" si="34"/>
        <v>0</v>
      </c>
      <c r="M492" s="343" t="s">
        <v>1085</v>
      </c>
      <c r="N492" s="342" t="s">
        <v>154</v>
      </c>
      <c r="O492" s="336" t="s">
        <v>72</v>
      </c>
      <c r="P492" s="343" t="s">
        <v>69</v>
      </c>
      <c r="Q492" s="336" t="s">
        <v>1078</v>
      </c>
      <c r="R492" s="325" t="s">
        <v>1166</v>
      </c>
      <c r="S492" s="325" t="s">
        <v>1182</v>
      </c>
      <c r="T492" s="99" t="s">
        <v>1079</v>
      </c>
      <c r="U492" s="73">
        <v>140201202</v>
      </c>
      <c r="V492" s="99" t="s">
        <v>1080</v>
      </c>
      <c r="W492" s="99" t="s">
        <v>599</v>
      </c>
      <c r="X492" s="100" t="s">
        <v>1081</v>
      </c>
      <c r="Y492" s="99">
        <v>3203503992</v>
      </c>
      <c r="Z492" s="347" t="s">
        <v>77</v>
      </c>
      <c r="AA492" s="336" t="s">
        <v>81</v>
      </c>
      <c r="AB492" s="357">
        <v>45383</v>
      </c>
      <c r="AC492" s="357">
        <v>45390</v>
      </c>
      <c r="AD492" s="357">
        <v>45404</v>
      </c>
      <c r="AE492" s="357">
        <v>45407</v>
      </c>
      <c r="AF492" s="350">
        <f t="shared" si="35"/>
        <v>7</v>
      </c>
      <c r="AG492" s="350">
        <f t="shared" si="35"/>
        <v>14</v>
      </c>
      <c r="AH492" s="350">
        <f t="shared" si="36"/>
        <v>21</v>
      </c>
      <c r="AI492" s="350" t="s">
        <v>69</v>
      </c>
      <c r="AJ492" s="351" t="s">
        <v>69</v>
      </c>
      <c r="AK492" s="350" t="str">
        <f>VLOOKUP(Q492,[5]BD!H$6:K$170,4,0)</f>
        <v>13-10-00-040</v>
      </c>
    </row>
    <row r="493" spans="1:37" s="334" customFormat="1" ht="15" customHeight="1" x14ac:dyDescent="0.25">
      <c r="A493" s="68">
        <v>473</v>
      </c>
      <c r="B493" s="335">
        <v>15101500</v>
      </c>
      <c r="C493" s="336" t="s">
        <v>602</v>
      </c>
      <c r="D493" s="337" t="s">
        <v>65</v>
      </c>
      <c r="E493" s="338">
        <v>300</v>
      </c>
      <c r="F493" s="336" t="s">
        <v>164</v>
      </c>
      <c r="G493" s="73" t="s">
        <v>67</v>
      </c>
      <c r="H493" s="339">
        <v>8000000</v>
      </c>
      <c r="I493" s="339">
        <v>8000000</v>
      </c>
      <c r="J493" s="340" t="s">
        <v>68</v>
      </c>
      <c r="K493" s="336" t="s">
        <v>69</v>
      </c>
      <c r="L493" s="76">
        <f t="shared" si="34"/>
        <v>0</v>
      </c>
      <c r="M493" s="343" t="s">
        <v>1086</v>
      </c>
      <c r="N493" s="342" t="s">
        <v>313</v>
      </c>
      <c r="O493" s="336" t="s">
        <v>72</v>
      </c>
      <c r="P493" s="343" t="s">
        <v>69</v>
      </c>
      <c r="Q493" s="336" t="s">
        <v>1087</v>
      </c>
      <c r="R493" s="325" t="s">
        <v>1166</v>
      </c>
      <c r="S493" s="325" t="s">
        <v>1182</v>
      </c>
      <c r="T493" s="99" t="s">
        <v>1088</v>
      </c>
      <c r="U493" s="73">
        <v>120201202</v>
      </c>
      <c r="V493" s="99" t="s">
        <v>1089</v>
      </c>
      <c r="W493" s="99" t="s">
        <v>521</v>
      </c>
      <c r="X493" s="100" t="s">
        <v>1090</v>
      </c>
      <c r="Y493" s="99">
        <v>7460050</v>
      </c>
      <c r="Z493" s="347" t="s">
        <v>77</v>
      </c>
      <c r="AA493" s="336" t="s">
        <v>83</v>
      </c>
      <c r="AB493" s="357">
        <v>45300</v>
      </c>
      <c r="AC493" s="357">
        <v>45306</v>
      </c>
      <c r="AD493" s="357">
        <v>45322</v>
      </c>
      <c r="AE493" s="357">
        <v>45322</v>
      </c>
      <c r="AF493" s="350">
        <f t="shared" si="35"/>
        <v>6</v>
      </c>
      <c r="AG493" s="350">
        <f t="shared" si="35"/>
        <v>16</v>
      </c>
      <c r="AH493" s="350">
        <f t="shared" si="36"/>
        <v>22</v>
      </c>
      <c r="AI493" s="350" t="s">
        <v>69</v>
      </c>
      <c r="AJ493" s="351" t="s">
        <v>69</v>
      </c>
      <c r="AK493" s="350" t="str">
        <f>VLOOKUP(Q493,[5]BD!H$6:K$170,4,0)</f>
        <v>13-10-00-020</v>
      </c>
    </row>
    <row r="494" spans="1:37" s="334" customFormat="1" ht="15" customHeight="1" x14ac:dyDescent="0.25">
      <c r="A494" s="68">
        <v>474</v>
      </c>
      <c r="B494" s="335">
        <v>78181500</v>
      </c>
      <c r="C494" s="336" t="s">
        <v>623</v>
      </c>
      <c r="D494" s="337" t="s">
        <v>65</v>
      </c>
      <c r="E494" s="338">
        <v>290</v>
      </c>
      <c r="F494" s="336" t="s">
        <v>164</v>
      </c>
      <c r="G494" s="73" t="s">
        <v>67</v>
      </c>
      <c r="H494" s="339">
        <v>10000000</v>
      </c>
      <c r="I494" s="339">
        <v>10000000</v>
      </c>
      <c r="J494" s="340" t="s">
        <v>68</v>
      </c>
      <c r="K494" s="336" t="s">
        <v>69</v>
      </c>
      <c r="L494" s="76">
        <f t="shared" si="34"/>
        <v>0</v>
      </c>
      <c r="M494" s="343" t="s">
        <v>1091</v>
      </c>
      <c r="N494" s="342" t="s">
        <v>100</v>
      </c>
      <c r="O494" s="336" t="s">
        <v>72</v>
      </c>
      <c r="P494" s="343" t="s">
        <v>69</v>
      </c>
      <c r="Q494" s="336" t="s">
        <v>1087</v>
      </c>
      <c r="R494" s="325" t="s">
        <v>1166</v>
      </c>
      <c r="S494" s="325" t="s">
        <v>1182</v>
      </c>
      <c r="T494" s="99" t="s">
        <v>1088</v>
      </c>
      <c r="U494" s="73">
        <v>120201202</v>
      </c>
      <c r="V494" s="99" t="s">
        <v>1089</v>
      </c>
      <c r="W494" s="99" t="s">
        <v>521</v>
      </c>
      <c r="X494" s="100" t="s">
        <v>1090</v>
      </c>
      <c r="Y494" s="99">
        <v>7460050</v>
      </c>
      <c r="Z494" s="347" t="s">
        <v>77</v>
      </c>
      <c r="AA494" s="336" t="s">
        <v>197</v>
      </c>
      <c r="AB494" s="357">
        <v>45300</v>
      </c>
      <c r="AC494" s="357">
        <v>45313</v>
      </c>
      <c r="AD494" s="357">
        <v>45327</v>
      </c>
      <c r="AE494" s="357">
        <v>45327</v>
      </c>
      <c r="AF494" s="350">
        <f t="shared" si="35"/>
        <v>13</v>
      </c>
      <c r="AG494" s="350">
        <f t="shared" si="35"/>
        <v>14</v>
      </c>
      <c r="AH494" s="350">
        <f t="shared" si="36"/>
        <v>27</v>
      </c>
      <c r="AI494" s="350" t="s">
        <v>69</v>
      </c>
      <c r="AJ494" s="351" t="s">
        <v>69</v>
      </c>
      <c r="AK494" s="350" t="str">
        <f>VLOOKUP(Q494,[5]BD!H$6:K$170,4,0)</f>
        <v>13-10-00-020</v>
      </c>
    </row>
    <row r="495" spans="1:37" s="334" customFormat="1" ht="15" customHeight="1" x14ac:dyDescent="0.25">
      <c r="A495" s="68">
        <v>475</v>
      </c>
      <c r="B495" s="335" t="s">
        <v>1092</v>
      </c>
      <c r="C495" s="379" t="s">
        <v>695</v>
      </c>
      <c r="D495" s="337" t="s">
        <v>65</v>
      </c>
      <c r="E495" s="338">
        <v>290</v>
      </c>
      <c r="F495" s="336" t="s">
        <v>164</v>
      </c>
      <c r="G495" s="73" t="s">
        <v>67</v>
      </c>
      <c r="H495" s="339">
        <v>10000000</v>
      </c>
      <c r="I495" s="339">
        <v>10000000</v>
      </c>
      <c r="J495" s="340" t="s">
        <v>68</v>
      </c>
      <c r="K495" s="336" t="s">
        <v>69</v>
      </c>
      <c r="L495" s="76">
        <f t="shared" si="34"/>
        <v>0</v>
      </c>
      <c r="M495" s="343" t="s">
        <v>1093</v>
      </c>
      <c r="N495" s="342" t="s">
        <v>100</v>
      </c>
      <c r="O495" s="336" t="s">
        <v>72</v>
      </c>
      <c r="P495" s="343" t="s">
        <v>69</v>
      </c>
      <c r="Q495" s="336" t="s">
        <v>1087</v>
      </c>
      <c r="R495" s="325" t="s">
        <v>1166</v>
      </c>
      <c r="S495" s="325" t="s">
        <v>1182</v>
      </c>
      <c r="T495" s="99" t="s">
        <v>1088</v>
      </c>
      <c r="U495" s="73">
        <v>120201202</v>
      </c>
      <c r="V495" s="99" t="s">
        <v>1089</v>
      </c>
      <c r="W495" s="99" t="s">
        <v>521</v>
      </c>
      <c r="X495" s="100" t="s">
        <v>1090</v>
      </c>
      <c r="Y495" s="99">
        <v>7460050</v>
      </c>
      <c r="Z495" s="347" t="s">
        <v>77</v>
      </c>
      <c r="AA495" s="336" t="s">
        <v>197</v>
      </c>
      <c r="AB495" s="357">
        <v>45306</v>
      </c>
      <c r="AC495" s="357">
        <v>45313</v>
      </c>
      <c r="AD495" s="357">
        <v>45327</v>
      </c>
      <c r="AE495" s="357">
        <v>45327</v>
      </c>
      <c r="AF495" s="350">
        <f t="shared" si="35"/>
        <v>7</v>
      </c>
      <c r="AG495" s="350">
        <f t="shared" si="35"/>
        <v>14</v>
      </c>
      <c r="AH495" s="350">
        <f t="shared" si="36"/>
        <v>21</v>
      </c>
      <c r="AI495" s="350" t="s">
        <v>69</v>
      </c>
      <c r="AJ495" s="351" t="s">
        <v>69</v>
      </c>
      <c r="AK495" s="350" t="str">
        <f>VLOOKUP(Q495,[5]BD!H$6:K$170,4,0)</f>
        <v>13-10-00-020</v>
      </c>
    </row>
    <row r="496" spans="1:37" s="334" customFormat="1" ht="15" customHeight="1" x14ac:dyDescent="0.25">
      <c r="A496" s="68">
        <v>476</v>
      </c>
      <c r="B496" s="335">
        <v>78181500</v>
      </c>
      <c r="C496" s="336" t="s">
        <v>623</v>
      </c>
      <c r="D496" s="337" t="s">
        <v>151</v>
      </c>
      <c r="E496" s="338">
        <v>330</v>
      </c>
      <c r="F496" s="336" t="s">
        <v>164</v>
      </c>
      <c r="G496" s="73" t="s">
        <v>67</v>
      </c>
      <c r="H496" s="339">
        <v>25000000</v>
      </c>
      <c r="I496" s="339">
        <v>25000000</v>
      </c>
      <c r="J496" s="340" t="s">
        <v>68</v>
      </c>
      <c r="K496" s="336" t="s">
        <v>69</v>
      </c>
      <c r="L496" s="76">
        <f t="shared" si="34"/>
        <v>0</v>
      </c>
      <c r="M496" s="343" t="s">
        <v>1094</v>
      </c>
      <c r="N496" s="342" t="s">
        <v>100</v>
      </c>
      <c r="O496" s="336" t="s">
        <v>72</v>
      </c>
      <c r="P496" s="343" t="s">
        <v>69</v>
      </c>
      <c r="Q496" s="336" t="s">
        <v>1095</v>
      </c>
      <c r="R496" s="325" t="s">
        <v>1166</v>
      </c>
      <c r="S496" s="325" t="s">
        <v>1182</v>
      </c>
      <c r="T496" s="99" t="s">
        <v>1096</v>
      </c>
      <c r="U496" s="73">
        <v>141201235</v>
      </c>
      <c r="V496" s="99" t="s">
        <v>1097</v>
      </c>
      <c r="W496" s="99" t="s">
        <v>599</v>
      </c>
      <c r="X496" s="100" t="s">
        <v>1098</v>
      </c>
      <c r="Y496" s="342">
        <v>6079800</v>
      </c>
      <c r="Z496" s="347" t="s">
        <v>77</v>
      </c>
      <c r="AA496" s="336" t="s">
        <v>83</v>
      </c>
      <c r="AB496" s="357">
        <v>45327</v>
      </c>
      <c r="AC496" s="357">
        <v>45345</v>
      </c>
      <c r="AD496" s="357">
        <v>45355</v>
      </c>
      <c r="AE496" s="357">
        <v>45355</v>
      </c>
      <c r="AF496" s="350">
        <f t="shared" si="35"/>
        <v>18</v>
      </c>
      <c r="AG496" s="350">
        <f t="shared" si="35"/>
        <v>10</v>
      </c>
      <c r="AH496" s="350">
        <f t="shared" si="36"/>
        <v>28</v>
      </c>
      <c r="AI496" s="350" t="s">
        <v>69</v>
      </c>
      <c r="AJ496" s="351" t="s">
        <v>69</v>
      </c>
      <c r="AK496" s="350" t="str">
        <f>VLOOKUP(Q496,[5]BD!H$6:K$170,4,0)</f>
        <v>13-10-00-041</v>
      </c>
    </row>
    <row r="497" spans="1:37" s="334" customFormat="1" ht="15" customHeight="1" x14ac:dyDescent="0.25">
      <c r="A497" s="68">
        <v>477</v>
      </c>
      <c r="B497" s="335">
        <v>39121700</v>
      </c>
      <c r="C497" s="336" t="s">
        <v>558</v>
      </c>
      <c r="D497" s="337" t="s">
        <v>156</v>
      </c>
      <c r="E497" s="338">
        <v>300</v>
      </c>
      <c r="F497" s="336" t="s">
        <v>164</v>
      </c>
      <c r="G497" s="73" t="s">
        <v>67</v>
      </c>
      <c r="H497" s="339">
        <v>4000000</v>
      </c>
      <c r="I497" s="339">
        <v>4000000</v>
      </c>
      <c r="J497" s="340" t="s">
        <v>68</v>
      </c>
      <c r="K497" s="336" t="s">
        <v>69</v>
      </c>
      <c r="L497" s="76">
        <f t="shared" si="34"/>
        <v>0</v>
      </c>
      <c r="M497" s="343" t="s">
        <v>1099</v>
      </c>
      <c r="N497" s="342" t="s">
        <v>313</v>
      </c>
      <c r="O497" s="336" t="s">
        <v>72</v>
      </c>
      <c r="P497" s="343" t="s">
        <v>69</v>
      </c>
      <c r="Q497" s="336" t="s">
        <v>1095</v>
      </c>
      <c r="R497" s="325" t="s">
        <v>1166</v>
      </c>
      <c r="S497" s="325" t="s">
        <v>1182</v>
      </c>
      <c r="T497" s="99" t="s">
        <v>1096</v>
      </c>
      <c r="U497" s="73">
        <v>141201235</v>
      </c>
      <c r="V497" s="99" t="s">
        <v>1097</v>
      </c>
      <c r="W497" s="99" t="s">
        <v>599</v>
      </c>
      <c r="X497" s="100" t="s">
        <v>1098</v>
      </c>
      <c r="Y497" s="342">
        <v>6079800</v>
      </c>
      <c r="Z497" s="347" t="s">
        <v>77</v>
      </c>
      <c r="AA497" s="336" t="s">
        <v>81</v>
      </c>
      <c r="AB497" s="357">
        <v>45356</v>
      </c>
      <c r="AC497" s="357">
        <v>45366</v>
      </c>
      <c r="AD497" s="357">
        <v>45379</v>
      </c>
      <c r="AE497" s="357">
        <v>45379</v>
      </c>
      <c r="AF497" s="350">
        <f t="shared" si="35"/>
        <v>10</v>
      </c>
      <c r="AG497" s="350">
        <f t="shared" si="35"/>
        <v>13</v>
      </c>
      <c r="AH497" s="350">
        <f t="shared" si="36"/>
        <v>23</v>
      </c>
      <c r="AI497" s="350" t="s">
        <v>69</v>
      </c>
      <c r="AJ497" s="351" t="s">
        <v>69</v>
      </c>
      <c r="AK497" s="350" t="str">
        <f>VLOOKUP(Q497,[5]BD!H$6:K$170,4,0)</f>
        <v>13-10-00-041</v>
      </c>
    </row>
    <row r="498" spans="1:37" s="334" customFormat="1" ht="15" customHeight="1" x14ac:dyDescent="0.25">
      <c r="A498" s="68">
        <v>478</v>
      </c>
      <c r="B498" s="335">
        <v>72154022</v>
      </c>
      <c r="C498" s="336" t="s">
        <v>484</v>
      </c>
      <c r="D498" s="337" t="s">
        <v>321</v>
      </c>
      <c r="E498" s="338">
        <v>210</v>
      </c>
      <c r="F498" s="336" t="s">
        <v>164</v>
      </c>
      <c r="G498" s="73" t="s">
        <v>67</v>
      </c>
      <c r="H498" s="339">
        <v>20000000</v>
      </c>
      <c r="I498" s="339">
        <v>20000000</v>
      </c>
      <c r="J498" s="340" t="s">
        <v>68</v>
      </c>
      <c r="K498" s="336" t="s">
        <v>69</v>
      </c>
      <c r="L498" s="76">
        <f t="shared" si="34"/>
        <v>0</v>
      </c>
      <c r="M498" s="343" t="s">
        <v>1100</v>
      </c>
      <c r="N498" s="342" t="s">
        <v>100</v>
      </c>
      <c r="O498" s="336" t="s">
        <v>72</v>
      </c>
      <c r="P498" s="343" t="s">
        <v>69</v>
      </c>
      <c r="Q498" s="336" t="s">
        <v>1095</v>
      </c>
      <c r="R498" s="325" t="s">
        <v>1166</v>
      </c>
      <c r="S498" s="325" t="s">
        <v>1182</v>
      </c>
      <c r="T498" s="99" t="s">
        <v>1096</v>
      </c>
      <c r="U498" s="73">
        <v>141201235</v>
      </c>
      <c r="V498" s="99" t="s">
        <v>1097</v>
      </c>
      <c r="W498" s="99" t="s">
        <v>599</v>
      </c>
      <c r="X498" s="100" t="s">
        <v>1098</v>
      </c>
      <c r="Y498" s="342">
        <v>6079800</v>
      </c>
      <c r="Z498" s="347" t="s">
        <v>77</v>
      </c>
      <c r="AA498" s="336" t="s">
        <v>197</v>
      </c>
      <c r="AB498" s="357">
        <v>45454</v>
      </c>
      <c r="AC498" s="357">
        <v>45467</v>
      </c>
      <c r="AD498" s="357">
        <v>45475</v>
      </c>
      <c r="AE498" s="357">
        <v>45475</v>
      </c>
      <c r="AF498" s="350">
        <f t="shared" si="35"/>
        <v>13</v>
      </c>
      <c r="AG498" s="350">
        <f t="shared" si="35"/>
        <v>8</v>
      </c>
      <c r="AH498" s="350">
        <f t="shared" si="36"/>
        <v>21</v>
      </c>
      <c r="AI498" s="350" t="s">
        <v>69</v>
      </c>
      <c r="AJ498" s="351" t="s">
        <v>69</v>
      </c>
      <c r="AK498" s="350" t="str">
        <f>VLOOKUP(Q498,[5]BD!H$6:K$170,4,0)</f>
        <v>13-10-00-041</v>
      </c>
    </row>
    <row r="499" spans="1:37" s="334" customFormat="1" ht="15" customHeight="1" x14ac:dyDescent="0.25">
      <c r="A499" s="68">
        <v>479</v>
      </c>
      <c r="B499" s="335">
        <v>78111800</v>
      </c>
      <c r="C499" s="336" t="s">
        <v>1101</v>
      </c>
      <c r="D499" s="337" t="s">
        <v>65</v>
      </c>
      <c r="E499" s="338">
        <v>365</v>
      </c>
      <c r="F499" s="336" t="s">
        <v>164</v>
      </c>
      <c r="G499" s="73" t="s">
        <v>67</v>
      </c>
      <c r="H499" s="339">
        <v>53000000</v>
      </c>
      <c r="I499" s="339">
        <v>53000000</v>
      </c>
      <c r="J499" s="340" t="s">
        <v>68</v>
      </c>
      <c r="K499" s="336" t="s">
        <v>69</v>
      </c>
      <c r="L499" s="76">
        <f t="shared" si="34"/>
        <v>0</v>
      </c>
      <c r="M499" s="343" t="s">
        <v>1102</v>
      </c>
      <c r="N499" s="342" t="s">
        <v>100</v>
      </c>
      <c r="O499" s="336" t="s">
        <v>72</v>
      </c>
      <c r="P499" s="343" t="s">
        <v>69</v>
      </c>
      <c r="Q499" s="336" t="s">
        <v>1095</v>
      </c>
      <c r="R499" s="325" t="s">
        <v>1166</v>
      </c>
      <c r="S499" s="325" t="s">
        <v>1182</v>
      </c>
      <c r="T499" s="99" t="s">
        <v>1096</v>
      </c>
      <c r="U499" s="73">
        <v>141201235</v>
      </c>
      <c r="V499" s="99" t="s">
        <v>1097</v>
      </c>
      <c r="W499" s="99" t="s">
        <v>599</v>
      </c>
      <c r="X499" s="100" t="s">
        <v>1098</v>
      </c>
      <c r="Y499" s="342">
        <v>6079800</v>
      </c>
      <c r="Z499" s="347" t="s">
        <v>77</v>
      </c>
      <c r="AA499" s="336" t="s">
        <v>81</v>
      </c>
      <c r="AB499" s="357">
        <v>45293</v>
      </c>
      <c r="AC499" s="357">
        <v>45303</v>
      </c>
      <c r="AD499" s="357">
        <v>45310</v>
      </c>
      <c r="AE499" s="357">
        <v>45310</v>
      </c>
      <c r="AF499" s="350">
        <f t="shared" si="35"/>
        <v>10</v>
      </c>
      <c r="AG499" s="350">
        <f t="shared" si="35"/>
        <v>7</v>
      </c>
      <c r="AH499" s="350">
        <f t="shared" si="36"/>
        <v>17</v>
      </c>
      <c r="AI499" s="350" t="s">
        <v>69</v>
      </c>
      <c r="AJ499" s="351" t="s">
        <v>69</v>
      </c>
      <c r="AK499" s="350" t="str">
        <f>VLOOKUP(Q499,[5]BD!H$6:K$170,4,0)</f>
        <v>13-10-00-041</v>
      </c>
    </row>
    <row r="500" spans="1:37" s="334" customFormat="1" ht="15" customHeight="1" x14ac:dyDescent="0.25">
      <c r="A500" s="68">
        <v>480</v>
      </c>
      <c r="B500" s="335">
        <v>15101500</v>
      </c>
      <c r="C500" s="336" t="s">
        <v>602</v>
      </c>
      <c r="D500" s="337" t="s">
        <v>65</v>
      </c>
      <c r="E500" s="338">
        <v>365</v>
      </c>
      <c r="F500" s="336" t="s">
        <v>164</v>
      </c>
      <c r="G500" s="73" t="s">
        <v>67</v>
      </c>
      <c r="H500" s="339">
        <v>12000000</v>
      </c>
      <c r="I500" s="339">
        <v>12000000</v>
      </c>
      <c r="J500" s="340" t="s">
        <v>68</v>
      </c>
      <c r="K500" s="336" t="s">
        <v>69</v>
      </c>
      <c r="L500" s="76">
        <f t="shared" si="34"/>
        <v>0</v>
      </c>
      <c r="M500" s="343" t="s">
        <v>1103</v>
      </c>
      <c r="N500" s="342" t="s">
        <v>313</v>
      </c>
      <c r="O500" s="336" t="s">
        <v>72</v>
      </c>
      <c r="P500" s="343" t="s">
        <v>69</v>
      </c>
      <c r="Q500" s="336" t="s">
        <v>1095</v>
      </c>
      <c r="R500" s="325" t="s">
        <v>1166</v>
      </c>
      <c r="S500" s="325" t="s">
        <v>1182</v>
      </c>
      <c r="T500" s="99" t="s">
        <v>1096</v>
      </c>
      <c r="U500" s="73">
        <v>141201235</v>
      </c>
      <c r="V500" s="99" t="s">
        <v>1097</v>
      </c>
      <c r="W500" s="99" t="s">
        <v>599</v>
      </c>
      <c r="X500" s="100" t="s">
        <v>1098</v>
      </c>
      <c r="Y500" s="342">
        <v>6079800</v>
      </c>
      <c r="Z500" s="347" t="s">
        <v>77</v>
      </c>
      <c r="AA500" s="336" t="s">
        <v>81</v>
      </c>
      <c r="AB500" s="357">
        <v>45300</v>
      </c>
      <c r="AC500" s="357">
        <v>45303</v>
      </c>
      <c r="AD500" s="357">
        <v>45313</v>
      </c>
      <c r="AE500" s="357">
        <v>45313</v>
      </c>
      <c r="AF500" s="350">
        <f t="shared" si="35"/>
        <v>3</v>
      </c>
      <c r="AG500" s="350">
        <f t="shared" si="35"/>
        <v>10</v>
      </c>
      <c r="AH500" s="350">
        <f t="shared" si="36"/>
        <v>13</v>
      </c>
      <c r="AI500" s="350" t="s">
        <v>69</v>
      </c>
      <c r="AJ500" s="351" t="s">
        <v>69</v>
      </c>
      <c r="AK500" s="350" t="str">
        <f>VLOOKUP(Q500,[5]BD!H$6:K$170,4,0)</f>
        <v>13-10-00-041</v>
      </c>
    </row>
    <row r="501" spans="1:37" s="334" customFormat="1" ht="15" customHeight="1" x14ac:dyDescent="0.25">
      <c r="A501" s="68">
        <v>481</v>
      </c>
      <c r="B501" s="335">
        <v>72102100</v>
      </c>
      <c r="C501" s="336" t="s">
        <v>606</v>
      </c>
      <c r="D501" s="337" t="s">
        <v>167</v>
      </c>
      <c r="E501" s="338">
        <v>270</v>
      </c>
      <c r="F501" s="336" t="s">
        <v>164</v>
      </c>
      <c r="G501" s="73" t="s">
        <v>67</v>
      </c>
      <c r="H501" s="339">
        <v>5000000</v>
      </c>
      <c r="I501" s="339">
        <v>5000000</v>
      </c>
      <c r="J501" s="340" t="s">
        <v>68</v>
      </c>
      <c r="K501" s="336" t="s">
        <v>69</v>
      </c>
      <c r="L501" s="76">
        <f t="shared" si="34"/>
        <v>0</v>
      </c>
      <c r="M501" s="343" t="s">
        <v>1104</v>
      </c>
      <c r="N501" s="342" t="s">
        <v>100</v>
      </c>
      <c r="O501" s="336" t="s">
        <v>72</v>
      </c>
      <c r="P501" s="343" t="s">
        <v>69</v>
      </c>
      <c r="Q501" s="336" t="s">
        <v>1095</v>
      </c>
      <c r="R501" s="325" t="s">
        <v>1166</v>
      </c>
      <c r="S501" s="325" t="s">
        <v>1182</v>
      </c>
      <c r="T501" s="99" t="s">
        <v>1096</v>
      </c>
      <c r="U501" s="73">
        <v>141201235</v>
      </c>
      <c r="V501" s="99" t="s">
        <v>1097</v>
      </c>
      <c r="W501" s="99" t="s">
        <v>599</v>
      </c>
      <c r="X501" s="100" t="s">
        <v>1098</v>
      </c>
      <c r="Y501" s="342">
        <v>6079800</v>
      </c>
      <c r="Z501" s="347" t="s">
        <v>77</v>
      </c>
      <c r="AA501" s="336" t="s">
        <v>83</v>
      </c>
      <c r="AB501" s="357">
        <v>45390</v>
      </c>
      <c r="AC501" s="357">
        <v>45401</v>
      </c>
      <c r="AD501" s="357">
        <v>45407</v>
      </c>
      <c r="AE501" s="357">
        <v>45407</v>
      </c>
      <c r="AF501" s="350">
        <f t="shared" si="35"/>
        <v>11</v>
      </c>
      <c r="AG501" s="350">
        <f t="shared" si="35"/>
        <v>6</v>
      </c>
      <c r="AH501" s="350">
        <f t="shared" si="36"/>
        <v>17</v>
      </c>
      <c r="AI501" s="350" t="s">
        <v>69</v>
      </c>
      <c r="AJ501" s="351" t="s">
        <v>69</v>
      </c>
      <c r="AK501" s="350" t="str">
        <f>VLOOKUP(Q501,[5]BD!H$6:K$170,4,0)</f>
        <v>13-10-00-041</v>
      </c>
    </row>
    <row r="502" spans="1:37" s="334" customFormat="1" ht="15" customHeight="1" x14ac:dyDescent="0.25">
      <c r="A502" s="68">
        <v>482</v>
      </c>
      <c r="B502" s="335">
        <v>72154022</v>
      </c>
      <c r="C502" s="336" t="s">
        <v>484</v>
      </c>
      <c r="D502" s="337" t="s">
        <v>235</v>
      </c>
      <c r="E502" s="338">
        <v>150</v>
      </c>
      <c r="F502" s="336" t="s">
        <v>164</v>
      </c>
      <c r="G502" s="73" t="s">
        <v>67</v>
      </c>
      <c r="H502" s="339">
        <v>20000000</v>
      </c>
      <c r="I502" s="339">
        <v>20000000</v>
      </c>
      <c r="J502" s="340" t="s">
        <v>68</v>
      </c>
      <c r="K502" s="336" t="s">
        <v>69</v>
      </c>
      <c r="L502" s="76">
        <f t="shared" si="34"/>
        <v>0</v>
      </c>
      <c r="M502" s="343" t="s">
        <v>1105</v>
      </c>
      <c r="N502" s="342" t="s">
        <v>100</v>
      </c>
      <c r="O502" s="336" t="s">
        <v>72</v>
      </c>
      <c r="P502" s="343" t="s">
        <v>69</v>
      </c>
      <c r="Q502" s="336" t="s">
        <v>1095</v>
      </c>
      <c r="R502" s="325" t="s">
        <v>1166</v>
      </c>
      <c r="S502" s="325" t="s">
        <v>1182</v>
      </c>
      <c r="T502" s="99" t="s">
        <v>1096</v>
      </c>
      <c r="U502" s="73">
        <v>141201235</v>
      </c>
      <c r="V502" s="99" t="s">
        <v>1097</v>
      </c>
      <c r="W502" s="99" t="s">
        <v>599</v>
      </c>
      <c r="X502" s="100" t="s">
        <v>1098</v>
      </c>
      <c r="Y502" s="342">
        <v>6079800</v>
      </c>
      <c r="Z502" s="347" t="s">
        <v>77</v>
      </c>
      <c r="AA502" s="336" t="s">
        <v>81</v>
      </c>
      <c r="AB502" s="357">
        <v>45509</v>
      </c>
      <c r="AC502" s="357">
        <v>45520</v>
      </c>
      <c r="AD502" s="357">
        <v>45530</v>
      </c>
      <c r="AE502" s="357">
        <v>45530</v>
      </c>
      <c r="AF502" s="350">
        <f t="shared" si="35"/>
        <v>11</v>
      </c>
      <c r="AG502" s="350">
        <f t="shared" si="35"/>
        <v>10</v>
      </c>
      <c r="AH502" s="350">
        <f t="shared" si="36"/>
        <v>21</v>
      </c>
      <c r="AI502" s="350" t="s">
        <v>69</v>
      </c>
      <c r="AJ502" s="351" t="s">
        <v>69</v>
      </c>
      <c r="AK502" s="350" t="str">
        <f>VLOOKUP(Q502,[5]BD!H$6:K$170,4,0)</f>
        <v>13-10-00-041</v>
      </c>
    </row>
    <row r="503" spans="1:37" s="334" customFormat="1" ht="15" customHeight="1" x14ac:dyDescent="0.25">
      <c r="A503" s="68">
        <v>483</v>
      </c>
      <c r="B503" s="335">
        <v>80131500</v>
      </c>
      <c r="C503" s="345" t="s">
        <v>166</v>
      </c>
      <c r="D503" s="337" t="s">
        <v>65</v>
      </c>
      <c r="E503" s="338">
        <v>365</v>
      </c>
      <c r="F503" s="336" t="s">
        <v>66</v>
      </c>
      <c r="G503" s="73" t="s">
        <v>67</v>
      </c>
      <c r="H503" s="339">
        <v>1582685136</v>
      </c>
      <c r="I503" s="339">
        <v>1582685136</v>
      </c>
      <c r="J503" s="340" t="s">
        <v>68</v>
      </c>
      <c r="K503" s="336" t="s">
        <v>69</v>
      </c>
      <c r="L503" s="76">
        <f t="shared" si="34"/>
        <v>0</v>
      </c>
      <c r="M503" s="343" t="s">
        <v>1106</v>
      </c>
      <c r="N503" s="342" t="s">
        <v>169</v>
      </c>
      <c r="O503" s="336" t="s">
        <v>72</v>
      </c>
      <c r="P503" s="343" t="s">
        <v>69</v>
      </c>
      <c r="Q503" s="336" t="s">
        <v>1095</v>
      </c>
      <c r="R503" s="325" t="s">
        <v>1166</v>
      </c>
      <c r="S503" s="325" t="s">
        <v>1182</v>
      </c>
      <c r="T503" s="99" t="s">
        <v>1096</v>
      </c>
      <c r="U503" s="73">
        <v>141201235</v>
      </c>
      <c r="V503" s="99" t="s">
        <v>1097</v>
      </c>
      <c r="W503" s="99" t="s">
        <v>599</v>
      </c>
      <c r="X503" s="100" t="s">
        <v>1098</v>
      </c>
      <c r="Y503" s="342">
        <v>6079800</v>
      </c>
      <c r="Z503" s="347" t="s">
        <v>77</v>
      </c>
      <c r="AA503" s="336" t="s">
        <v>81</v>
      </c>
      <c r="AB503" s="357">
        <v>45295</v>
      </c>
      <c r="AC503" s="357">
        <v>45303</v>
      </c>
      <c r="AD503" s="357">
        <v>45309</v>
      </c>
      <c r="AE503" s="357">
        <v>45309</v>
      </c>
      <c r="AF503" s="350">
        <f t="shared" si="35"/>
        <v>8</v>
      </c>
      <c r="AG503" s="350">
        <f t="shared" si="35"/>
        <v>6</v>
      </c>
      <c r="AH503" s="350">
        <f t="shared" si="36"/>
        <v>14</v>
      </c>
      <c r="AI503" s="350" t="s">
        <v>69</v>
      </c>
      <c r="AJ503" s="351" t="s">
        <v>69</v>
      </c>
      <c r="AK503" s="350" t="str">
        <f>VLOOKUP(Q503,[5]BD!H$6:K$170,4,0)</f>
        <v>13-10-00-041</v>
      </c>
    </row>
    <row r="504" spans="1:37" s="334" customFormat="1" ht="15" customHeight="1" x14ac:dyDescent="0.25">
      <c r="A504" s="127">
        <v>484</v>
      </c>
      <c r="B504" s="335">
        <v>80131500</v>
      </c>
      <c r="C504" s="345" t="s">
        <v>166</v>
      </c>
      <c r="D504" s="337" t="s">
        <v>65</v>
      </c>
      <c r="E504" s="338">
        <v>365</v>
      </c>
      <c r="F504" s="336" t="s">
        <v>66</v>
      </c>
      <c r="G504" s="73" t="s">
        <v>67</v>
      </c>
      <c r="H504" s="339">
        <v>58221600</v>
      </c>
      <c r="I504" s="339">
        <v>58221600</v>
      </c>
      <c r="J504" s="340" t="s">
        <v>68</v>
      </c>
      <c r="K504" s="336" t="s">
        <v>69</v>
      </c>
      <c r="L504" s="76">
        <f t="shared" si="34"/>
        <v>0</v>
      </c>
      <c r="M504" s="343" t="s">
        <v>1107</v>
      </c>
      <c r="N504" s="336" t="s">
        <v>169</v>
      </c>
      <c r="O504" s="336" t="s">
        <v>72</v>
      </c>
      <c r="P504" s="343" t="s">
        <v>69</v>
      </c>
      <c r="Q504" s="336" t="s">
        <v>1108</v>
      </c>
      <c r="R504" s="325" t="s">
        <v>1166</v>
      </c>
      <c r="S504" s="325" t="s">
        <v>1182</v>
      </c>
      <c r="T504" s="99" t="s">
        <v>1109</v>
      </c>
      <c r="U504" s="73">
        <v>124201202</v>
      </c>
      <c r="V504" s="99" t="s">
        <v>1110</v>
      </c>
      <c r="W504" s="99" t="s">
        <v>599</v>
      </c>
      <c r="X504" s="100" t="s">
        <v>1111</v>
      </c>
      <c r="Y504" s="99">
        <v>6055891097</v>
      </c>
      <c r="Z504" s="347" t="s">
        <v>77</v>
      </c>
      <c r="AA504" s="336" t="s">
        <v>78</v>
      </c>
      <c r="AB504" s="357">
        <v>45272</v>
      </c>
      <c r="AC504" s="357">
        <v>45293</v>
      </c>
      <c r="AD504" s="357">
        <v>45300</v>
      </c>
      <c r="AE504" s="357">
        <v>45298</v>
      </c>
      <c r="AF504" s="350">
        <f t="shared" si="35"/>
        <v>21</v>
      </c>
      <c r="AG504" s="350">
        <f t="shared" si="35"/>
        <v>7</v>
      </c>
      <c r="AH504" s="350">
        <f t="shared" si="36"/>
        <v>28</v>
      </c>
      <c r="AI504" s="350" t="s">
        <v>69</v>
      </c>
      <c r="AJ504" s="351" t="s">
        <v>69</v>
      </c>
      <c r="AK504" s="350" t="str">
        <f>VLOOKUP(Q504,[5]BD!H$6:K$170,4,0)</f>
        <v>13-10-00-024</v>
      </c>
    </row>
    <row r="505" spans="1:37" s="334" customFormat="1" ht="15" customHeight="1" x14ac:dyDescent="0.25">
      <c r="A505" s="68">
        <v>485</v>
      </c>
      <c r="B505" s="335">
        <v>80131500</v>
      </c>
      <c r="C505" s="345" t="s">
        <v>166</v>
      </c>
      <c r="D505" s="337" t="s">
        <v>65</v>
      </c>
      <c r="E505" s="338">
        <v>365</v>
      </c>
      <c r="F505" s="336" t="s">
        <v>66</v>
      </c>
      <c r="G505" s="73" t="s">
        <v>67</v>
      </c>
      <c r="H505" s="339">
        <v>29302548</v>
      </c>
      <c r="I505" s="339">
        <v>29302548</v>
      </c>
      <c r="J505" s="340" t="s">
        <v>68</v>
      </c>
      <c r="K505" s="336" t="s">
        <v>69</v>
      </c>
      <c r="L505" s="76">
        <f t="shared" si="34"/>
        <v>0</v>
      </c>
      <c r="M505" s="343" t="s">
        <v>1112</v>
      </c>
      <c r="N505" s="336" t="s">
        <v>169</v>
      </c>
      <c r="O505" s="336" t="s">
        <v>72</v>
      </c>
      <c r="P505" s="343" t="s">
        <v>69</v>
      </c>
      <c r="Q505" s="336" t="s">
        <v>1108</v>
      </c>
      <c r="R505" s="325" t="s">
        <v>1166</v>
      </c>
      <c r="S505" s="325" t="s">
        <v>1182</v>
      </c>
      <c r="T505" s="99" t="s">
        <v>1109</v>
      </c>
      <c r="U505" s="73">
        <v>124201202</v>
      </c>
      <c r="V505" s="99" t="s">
        <v>1110</v>
      </c>
      <c r="W505" s="99" t="s">
        <v>521</v>
      </c>
      <c r="X505" s="100" t="s">
        <v>1111</v>
      </c>
      <c r="Y505" s="99">
        <v>6055891097</v>
      </c>
      <c r="Z505" s="347" t="s">
        <v>77</v>
      </c>
      <c r="AA505" s="336" t="s">
        <v>78</v>
      </c>
      <c r="AB505" s="357">
        <v>45272</v>
      </c>
      <c r="AC505" s="357">
        <v>45293</v>
      </c>
      <c r="AD505" s="357">
        <v>45300</v>
      </c>
      <c r="AE505" s="357">
        <v>45300</v>
      </c>
      <c r="AF505" s="350">
        <f t="shared" si="35"/>
        <v>21</v>
      </c>
      <c r="AG505" s="350">
        <f t="shared" si="35"/>
        <v>7</v>
      </c>
      <c r="AH505" s="350">
        <f t="shared" si="36"/>
        <v>28</v>
      </c>
      <c r="AI505" s="350" t="s">
        <v>69</v>
      </c>
      <c r="AJ505" s="351" t="s">
        <v>69</v>
      </c>
      <c r="AK505" s="350" t="str">
        <f>VLOOKUP(Q505,[5]BD!H$6:K$170,4,0)</f>
        <v>13-10-00-024</v>
      </c>
    </row>
    <row r="506" spans="1:37" s="334" customFormat="1" ht="15" customHeight="1" x14ac:dyDescent="0.25">
      <c r="A506" s="127">
        <v>486</v>
      </c>
      <c r="B506" s="335">
        <v>80131500</v>
      </c>
      <c r="C506" s="345" t="s">
        <v>166</v>
      </c>
      <c r="D506" s="337" t="s">
        <v>65</v>
      </c>
      <c r="E506" s="338">
        <v>365</v>
      </c>
      <c r="F506" s="336" t="s">
        <v>66</v>
      </c>
      <c r="G506" s="73" t="s">
        <v>67</v>
      </c>
      <c r="H506" s="339">
        <v>242760000</v>
      </c>
      <c r="I506" s="339">
        <v>242760000</v>
      </c>
      <c r="J506" s="340" t="s">
        <v>68</v>
      </c>
      <c r="K506" s="336" t="s">
        <v>69</v>
      </c>
      <c r="L506" s="76">
        <f t="shared" si="34"/>
        <v>0</v>
      </c>
      <c r="M506" s="343" t="s">
        <v>1113</v>
      </c>
      <c r="N506" s="336" t="s">
        <v>169</v>
      </c>
      <c r="O506" s="336" t="s">
        <v>72</v>
      </c>
      <c r="P506" s="343" t="s">
        <v>69</v>
      </c>
      <c r="Q506" s="336" t="s">
        <v>1108</v>
      </c>
      <c r="R506" s="325" t="s">
        <v>1166</v>
      </c>
      <c r="S506" s="325" t="s">
        <v>1182</v>
      </c>
      <c r="T506" s="99" t="s">
        <v>1109</v>
      </c>
      <c r="U506" s="73">
        <v>124201202</v>
      </c>
      <c r="V506" s="99" t="s">
        <v>1110</v>
      </c>
      <c r="W506" s="99" t="s">
        <v>521</v>
      </c>
      <c r="X506" s="100" t="s">
        <v>1111</v>
      </c>
      <c r="Y506" s="99">
        <v>6055891097</v>
      </c>
      <c r="Z506" s="347" t="s">
        <v>77</v>
      </c>
      <c r="AA506" s="336" t="s">
        <v>78</v>
      </c>
      <c r="AB506" s="357">
        <v>45272</v>
      </c>
      <c r="AC506" s="357">
        <v>45293</v>
      </c>
      <c r="AD506" s="357">
        <v>45300</v>
      </c>
      <c r="AE506" s="357">
        <v>45300</v>
      </c>
      <c r="AF506" s="350">
        <f t="shared" si="35"/>
        <v>21</v>
      </c>
      <c r="AG506" s="350">
        <f t="shared" si="35"/>
        <v>7</v>
      </c>
      <c r="AH506" s="350">
        <f t="shared" si="36"/>
        <v>28</v>
      </c>
      <c r="AI506" s="350" t="s">
        <v>69</v>
      </c>
      <c r="AJ506" s="351" t="s">
        <v>69</v>
      </c>
      <c r="AK506" s="350" t="str">
        <f>VLOOKUP(Q506,[5]BD!H$6:K$170,4,0)</f>
        <v>13-10-00-024</v>
      </c>
    </row>
    <row r="507" spans="1:37" s="334" customFormat="1" ht="15" customHeight="1" x14ac:dyDescent="0.25">
      <c r="A507" s="68">
        <v>487</v>
      </c>
      <c r="B507" s="335">
        <v>15101500</v>
      </c>
      <c r="C507" s="336" t="s">
        <v>602</v>
      </c>
      <c r="D507" s="337" t="s">
        <v>151</v>
      </c>
      <c r="E507" s="338">
        <v>280</v>
      </c>
      <c r="F507" s="336" t="s">
        <v>220</v>
      </c>
      <c r="G507" s="73" t="s">
        <v>67</v>
      </c>
      <c r="H507" s="339">
        <v>11000000</v>
      </c>
      <c r="I507" s="339">
        <v>11000000</v>
      </c>
      <c r="J507" s="340" t="s">
        <v>68</v>
      </c>
      <c r="K507" s="336" t="s">
        <v>69</v>
      </c>
      <c r="L507" s="76">
        <f t="shared" ref="L507:L520" si="37">+H507-I507</f>
        <v>0</v>
      </c>
      <c r="M507" s="343" t="s">
        <v>1114</v>
      </c>
      <c r="N507" s="342" t="s">
        <v>313</v>
      </c>
      <c r="O507" s="336" t="s">
        <v>72</v>
      </c>
      <c r="P507" s="343" t="s">
        <v>69</v>
      </c>
      <c r="Q507" s="336" t="s">
        <v>1108</v>
      </c>
      <c r="R507" s="325" t="s">
        <v>1166</v>
      </c>
      <c r="S507" s="325" t="s">
        <v>1182</v>
      </c>
      <c r="T507" s="99" t="s">
        <v>1109</v>
      </c>
      <c r="U507" s="73">
        <v>124201202</v>
      </c>
      <c r="V507" s="99" t="s">
        <v>1110</v>
      </c>
      <c r="W507" s="99" t="s">
        <v>521</v>
      </c>
      <c r="X507" s="100" t="s">
        <v>1111</v>
      </c>
      <c r="Y507" s="99">
        <v>6055891097</v>
      </c>
      <c r="Z507" s="347" t="s">
        <v>77</v>
      </c>
      <c r="AA507" s="336" t="s">
        <v>81</v>
      </c>
      <c r="AB507" s="357">
        <v>45328</v>
      </c>
      <c r="AC507" s="357">
        <v>45335</v>
      </c>
      <c r="AD507" s="357">
        <v>45343</v>
      </c>
      <c r="AE507" s="357">
        <v>45343</v>
      </c>
      <c r="AF507" s="350">
        <f t="shared" si="35"/>
        <v>7</v>
      </c>
      <c r="AG507" s="350">
        <f t="shared" si="35"/>
        <v>8</v>
      </c>
      <c r="AH507" s="350">
        <f t="shared" si="36"/>
        <v>15</v>
      </c>
      <c r="AI507" s="350" t="s">
        <v>69</v>
      </c>
      <c r="AJ507" s="351" t="s">
        <v>69</v>
      </c>
      <c r="AK507" s="350" t="str">
        <f>VLOOKUP(Q507,[5]BD!H$6:K$170,4,0)</f>
        <v>13-10-00-024</v>
      </c>
    </row>
    <row r="508" spans="1:37" s="334" customFormat="1" ht="15" customHeight="1" x14ac:dyDescent="0.25">
      <c r="A508" s="68">
        <v>488</v>
      </c>
      <c r="B508" s="335">
        <v>72102100</v>
      </c>
      <c r="C508" s="336" t="s">
        <v>606</v>
      </c>
      <c r="D508" s="337" t="s">
        <v>156</v>
      </c>
      <c r="E508" s="338">
        <v>105</v>
      </c>
      <c r="F508" s="336" t="s">
        <v>164</v>
      </c>
      <c r="G508" s="73" t="s">
        <v>67</v>
      </c>
      <c r="H508" s="339">
        <v>6540000</v>
      </c>
      <c r="I508" s="339">
        <v>6540000</v>
      </c>
      <c r="J508" s="340" t="s">
        <v>68</v>
      </c>
      <c r="K508" s="336" t="s">
        <v>69</v>
      </c>
      <c r="L508" s="76">
        <f t="shared" si="37"/>
        <v>0</v>
      </c>
      <c r="M508" s="343" t="s">
        <v>1115</v>
      </c>
      <c r="N508" s="342" t="s">
        <v>100</v>
      </c>
      <c r="O508" s="336" t="s">
        <v>72</v>
      </c>
      <c r="P508" s="343" t="s">
        <v>69</v>
      </c>
      <c r="Q508" s="336" t="s">
        <v>1108</v>
      </c>
      <c r="R508" s="325" t="s">
        <v>1166</v>
      </c>
      <c r="S508" s="325" t="s">
        <v>1182</v>
      </c>
      <c r="T508" s="99" t="s">
        <v>1109</v>
      </c>
      <c r="U508" s="73">
        <v>124201202</v>
      </c>
      <c r="V508" s="99" t="s">
        <v>1110</v>
      </c>
      <c r="W508" s="99" t="s">
        <v>1116</v>
      </c>
      <c r="X508" s="100" t="s">
        <v>1111</v>
      </c>
      <c r="Y508" s="99">
        <v>6055891097</v>
      </c>
      <c r="Z508" s="347" t="s">
        <v>77</v>
      </c>
      <c r="AA508" s="336" t="s">
        <v>81</v>
      </c>
      <c r="AB508" s="357">
        <v>45355</v>
      </c>
      <c r="AC508" s="357">
        <v>45362</v>
      </c>
      <c r="AD508" s="357">
        <v>45392</v>
      </c>
      <c r="AE508" s="357">
        <v>45392</v>
      </c>
      <c r="AF508" s="350">
        <f t="shared" si="35"/>
        <v>7</v>
      </c>
      <c r="AG508" s="350">
        <f t="shared" si="35"/>
        <v>30</v>
      </c>
      <c r="AH508" s="350">
        <f t="shared" si="36"/>
        <v>37</v>
      </c>
      <c r="AI508" s="350" t="s">
        <v>69</v>
      </c>
      <c r="AJ508" s="351" t="s">
        <v>69</v>
      </c>
      <c r="AK508" s="350" t="str">
        <f>VLOOKUP(Q508,[5]BD!H$6:K$170,4,0)</f>
        <v>13-10-00-024</v>
      </c>
    </row>
    <row r="509" spans="1:37" s="334" customFormat="1" ht="15" customHeight="1" x14ac:dyDescent="0.25">
      <c r="A509" s="68">
        <v>489</v>
      </c>
      <c r="B509" s="335">
        <v>78181500</v>
      </c>
      <c r="C509" s="336" t="s">
        <v>623</v>
      </c>
      <c r="D509" s="337" t="s">
        <v>156</v>
      </c>
      <c r="E509" s="338">
        <v>230</v>
      </c>
      <c r="F509" s="336" t="s">
        <v>164</v>
      </c>
      <c r="G509" s="73" t="s">
        <v>67</v>
      </c>
      <c r="H509" s="339">
        <v>16000000</v>
      </c>
      <c r="I509" s="339">
        <v>16000000</v>
      </c>
      <c r="J509" s="340" t="s">
        <v>68</v>
      </c>
      <c r="K509" s="336" t="s">
        <v>69</v>
      </c>
      <c r="L509" s="76">
        <f t="shared" si="37"/>
        <v>0</v>
      </c>
      <c r="M509" s="343" t="s">
        <v>1117</v>
      </c>
      <c r="N509" s="342" t="s">
        <v>100</v>
      </c>
      <c r="O509" s="336" t="s">
        <v>72</v>
      </c>
      <c r="P509" s="343" t="s">
        <v>69</v>
      </c>
      <c r="Q509" s="336" t="s">
        <v>1108</v>
      </c>
      <c r="R509" s="325" t="s">
        <v>1166</v>
      </c>
      <c r="S509" s="325" t="s">
        <v>1182</v>
      </c>
      <c r="T509" s="99" t="s">
        <v>1109</v>
      </c>
      <c r="U509" s="73">
        <v>124201202</v>
      </c>
      <c r="V509" s="99" t="s">
        <v>1110</v>
      </c>
      <c r="W509" s="99" t="s">
        <v>521</v>
      </c>
      <c r="X509" s="100" t="s">
        <v>1111</v>
      </c>
      <c r="Y509" s="99">
        <v>6055891097</v>
      </c>
      <c r="Z509" s="347" t="s">
        <v>77</v>
      </c>
      <c r="AA509" s="336" t="s">
        <v>83</v>
      </c>
      <c r="AB509" s="357">
        <v>45362</v>
      </c>
      <c r="AC509" s="357">
        <v>45369</v>
      </c>
      <c r="AD509" s="357">
        <v>45394</v>
      </c>
      <c r="AE509" s="357">
        <v>45394</v>
      </c>
      <c r="AF509" s="350">
        <f t="shared" si="35"/>
        <v>7</v>
      </c>
      <c r="AG509" s="350">
        <f t="shared" si="35"/>
        <v>25</v>
      </c>
      <c r="AH509" s="350">
        <f t="shared" si="36"/>
        <v>32</v>
      </c>
      <c r="AI509" s="350" t="s">
        <v>69</v>
      </c>
      <c r="AJ509" s="351" t="s">
        <v>69</v>
      </c>
      <c r="AK509" s="350" t="str">
        <f>VLOOKUP(Q509,[5]BD!H$6:K$170,4,0)</f>
        <v>13-10-00-024</v>
      </c>
    </row>
    <row r="510" spans="1:37" s="334" customFormat="1" ht="15" customHeight="1" x14ac:dyDescent="0.25">
      <c r="A510" s="68">
        <v>490</v>
      </c>
      <c r="B510" s="335">
        <v>39121700</v>
      </c>
      <c r="C510" s="336" t="s">
        <v>558</v>
      </c>
      <c r="D510" s="337" t="s">
        <v>156</v>
      </c>
      <c r="E510" s="338">
        <v>204</v>
      </c>
      <c r="F510" s="336" t="s">
        <v>164</v>
      </c>
      <c r="G510" s="73" t="s">
        <v>67</v>
      </c>
      <c r="H510" s="339">
        <v>7300000</v>
      </c>
      <c r="I510" s="339">
        <v>7300000</v>
      </c>
      <c r="J510" s="340" t="s">
        <v>68</v>
      </c>
      <c r="K510" s="336" t="s">
        <v>69</v>
      </c>
      <c r="L510" s="76">
        <f t="shared" si="37"/>
        <v>0</v>
      </c>
      <c r="M510" s="343" t="s">
        <v>1118</v>
      </c>
      <c r="N510" s="342" t="s">
        <v>313</v>
      </c>
      <c r="O510" s="336" t="s">
        <v>72</v>
      </c>
      <c r="P510" s="343" t="s">
        <v>69</v>
      </c>
      <c r="Q510" s="336" t="s">
        <v>1108</v>
      </c>
      <c r="R510" s="325" t="s">
        <v>1166</v>
      </c>
      <c r="S510" s="325" t="s">
        <v>1182</v>
      </c>
      <c r="T510" s="99" t="s">
        <v>1109</v>
      </c>
      <c r="U510" s="73">
        <v>124201202</v>
      </c>
      <c r="V510" s="99" t="s">
        <v>1110</v>
      </c>
      <c r="W510" s="99" t="s">
        <v>521</v>
      </c>
      <c r="X510" s="100" t="s">
        <v>1111</v>
      </c>
      <c r="Y510" s="99">
        <v>6055891097</v>
      </c>
      <c r="Z510" s="347" t="s">
        <v>77</v>
      </c>
      <c r="AA510" s="336" t="s">
        <v>197</v>
      </c>
      <c r="AB510" s="357">
        <v>45369</v>
      </c>
      <c r="AC510" s="357">
        <v>45377</v>
      </c>
      <c r="AD510" s="357">
        <v>45401</v>
      </c>
      <c r="AE510" s="357">
        <v>45401</v>
      </c>
      <c r="AF510" s="350">
        <f t="shared" si="35"/>
        <v>8</v>
      </c>
      <c r="AG510" s="350">
        <f t="shared" si="35"/>
        <v>24</v>
      </c>
      <c r="AH510" s="350">
        <f t="shared" si="36"/>
        <v>32</v>
      </c>
      <c r="AI510" s="350" t="s">
        <v>69</v>
      </c>
      <c r="AJ510" s="351" t="s">
        <v>69</v>
      </c>
      <c r="AK510" s="350" t="str">
        <f>VLOOKUP(Q510,[5]BD!H$6:K$170,4,0)</f>
        <v>13-10-00-024</v>
      </c>
    </row>
    <row r="511" spans="1:37" s="334" customFormat="1" ht="15" customHeight="1" x14ac:dyDescent="0.25">
      <c r="A511" s="127">
        <v>491</v>
      </c>
      <c r="B511" s="335">
        <v>80131500</v>
      </c>
      <c r="C511" s="345" t="s">
        <v>166</v>
      </c>
      <c r="D511" s="337" t="s">
        <v>65</v>
      </c>
      <c r="E511" s="338">
        <v>365</v>
      </c>
      <c r="F511" s="336" t="s">
        <v>66</v>
      </c>
      <c r="G511" s="73" t="s">
        <v>67</v>
      </c>
      <c r="H511" s="339">
        <v>1203048000</v>
      </c>
      <c r="I511" s="339">
        <v>1203048000</v>
      </c>
      <c r="J511" s="340" t="s">
        <v>68</v>
      </c>
      <c r="K511" s="336" t="s">
        <v>69</v>
      </c>
      <c r="L511" s="76">
        <f t="shared" si="37"/>
        <v>0</v>
      </c>
      <c r="M511" s="343" t="s">
        <v>1119</v>
      </c>
      <c r="N511" s="336" t="s">
        <v>169</v>
      </c>
      <c r="O511" s="336" t="s">
        <v>72</v>
      </c>
      <c r="P511" s="343" t="s">
        <v>69</v>
      </c>
      <c r="Q511" s="336" t="s">
        <v>1120</v>
      </c>
      <c r="R511" s="325" t="s">
        <v>1166</v>
      </c>
      <c r="S511" s="325" t="s">
        <v>1182</v>
      </c>
      <c r="T511" s="99" t="s">
        <v>1121</v>
      </c>
      <c r="U511" s="73">
        <v>122201202</v>
      </c>
      <c r="V511" s="99" t="s">
        <v>1122</v>
      </c>
      <c r="W511" s="99" t="s">
        <v>521</v>
      </c>
      <c r="X511" s="100" t="s">
        <v>1123</v>
      </c>
      <c r="Y511" s="99">
        <v>6836196</v>
      </c>
      <c r="Z511" s="347" t="s">
        <v>77</v>
      </c>
      <c r="AA511" s="336" t="s">
        <v>78</v>
      </c>
      <c r="AB511" s="357">
        <v>45272</v>
      </c>
      <c r="AC511" s="357">
        <v>45293</v>
      </c>
      <c r="AD511" s="357">
        <v>45293</v>
      </c>
      <c r="AE511" s="357">
        <v>45293</v>
      </c>
      <c r="AF511" s="350">
        <f t="shared" si="35"/>
        <v>21</v>
      </c>
      <c r="AG511" s="350">
        <f t="shared" si="35"/>
        <v>0</v>
      </c>
      <c r="AH511" s="350">
        <f t="shared" si="36"/>
        <v>21</v>
      </c>
      <c r="AI511" s="350" t="s">
        <v>69</v>
      </c>
      <c r="AJ511" s="351" t="s">
        <v>69</v>
      </c>
      <c r="AK511" s="350" t="str">
        <f>VLOOKUP(Q511,[5]BD!H$6:K$170,4,0)</f>
        <v>13-10-00-022</v>
      </c>
    </row>
    <row r="512" spans="1:37" s="334" customFormat="1" ht="15" customHeight="1" x14ac:dyDescent="0.25">
      <c r="A512" s="68">
        <v>492</v>
      </c>
      <c r="B512" s="335">
        <v>78181500</v>
      </c>
      <c r="C512" s="336" t="s">
        <v>623</v>
      </c>
      <c r="D512" s="337" t="s">
        <v>167</v>
      </c>
      <c r="E512" s="338">
        <v>259</v>
      </c>
      <c r="F512" s="336" t="s">
        <v>164</v>
      </c>
      <c r="G512" s="73" t="s">
        <v>67</v>
      </c>
      <c r="H512" s="339">
        <v>35000000</v>
      </c>
      <c r="I512" s="339">
        <v>35000000</v>
      </c>
      <c r="J512" s="340" t="s">
        <v>68</v>
      </c>
      <c r="K512" s="336" t="s">
        <v>69</v>
      </c>
      <c r="L512" s="76">
        <f>+H512-I512</f>
        <v>0</v>
      </c>
      <c r="M512" s="343" t="s">
        <v>1124</v>
      </c>
      <c r="N512" s="342" t="s">
        <v>100</v>
      </c>
      <c r="O512" s="336" t="s">
        <v>72</v>
      </c>
      <c r="P512" s="343" t="s">
        <v>69</v>
      </c>
      <c r="Q512" s="336" t="s">
        <v>1120</v>
      </c>
      <c r="R512" s="325" t="s">
        <v>1166</v>
      </c>
      <c r="S512" s="325" t="s">
        <v>1182</v>
      </c>
      <c r="T512" s="99" t="s">
        <v>1121</v>
      </c>
      <c r="U512" s="73">
        <v>122201202</v>
      </c>
      <c r="V512" s="99" t="s">
        <v>1122</v>
      </c>
      <c r="W512" s="99" t="s">
        <v>521</v>
      </c>
      <c r="X512" s="100" t="s">
        <v>1123</v>
      </c>
      <c r="Y512" s="99">
        <v>6836196</v>
      </c>
      <c r="Z512" s="347" t="s">
        <v>77</v>
      </c>
      <c r="AA512" s="336" t="s">
        <v>78</v>
      </c>
      <c r="AB512" s="357">
        <v>45369</v>
      </c>
      <c r="AC512" s="357">
        <v>45383</v>
      </c>
      <c r="AD512" s="357">
        <v>45397</v>
      </c>
      <c r="AE512" s="357">
        <v>45398</v>
      </c>
      <c r="AF512" s="350">
        <f t="shared" si="35"/>
        <v>14</v>
      </c>
      <c r="AG512" s="350">
        <f t="shared" si="35"/>
        <v>14</v>
      </c>
      <c r="AH512" s="350">
        <f>+AF512+AG512</f>
        <v>28</v>
      </c>
      <c r="AI512" s="350" t="s">
        <v>69</v>
      </c>
      <c r="AJ512" s="351" t="s">
        <v>69</v>
      </c>
      <c r="AK512" s="350" t="str">
        <f>VLOOKUP(Q512,[5]BD!H$6:K$170,4,0)</f>
        <v>13-10-00-022</v>
      </c>
    </row>
    <row r="513" spans="1:37" s="334" customFormat="1" ht="15" customHeight="1" x14ac:dyDescent="0.25">
      <c r="A513" s="68">
        <v>493</v>
      </c>
      <c r="B513" s="335">
        <v>39121700</v>
      </c>
      <c r="C513" s="336" t="s">
        <v>558</v>
      </c>
      <c r="D513" s="337" t="s">
        <v>321</v>
      </c>
      <c r="E513" s="338">
        <v>186</v>
      </c>
      <c r="F513" s="336" t="s">
        <v>164</v>
      </c>
      <c r="G513" s="73" t="s">
        <v>67</v>
      </c>
      <c r="H513" s="339">
        <v>20000000</v>
      </c>
      <c r="I513" s="339">
        <v>20000000</v>
      </c>
      <c r="J513" s="340" t="s">
        <v>68</v>
      </c>
      <c r="K513" s="336" t="s">
        <v>69</v>
      </c>
      <c r="L513" s="76">
        <f>+H513-I513</f>
        <v>0</v>
      </c>
      <c r="M513" s="343" t="s">
        <v>1125</v>
      </c>
      <c r="N513" s="342" t="s">
        <v>313</v>
      </c>
      <c r="O513" s="336" t="s">
        <v>72</v>
      </c>
      <c r="P513" s="343" t="s">
        <v>69</v>
      </c>
      <c r="Q513" s="336" t="s">
        <v>1120</v>
      </c>
      <c r="R513" s="325" t="s">
        <v>1166</v>
      </c>
      <c r="S513" s="325" t="s">
        <v>1182</v>
      </c>
      <c r="T513" s="99" t="s">
        <v>1121</v>
      </c>
      <c r="U513" s="73">
        <v>122201202</v>
      </c>
      <c r="V513" s="99" t="s">
        <v>1122</v>
      </c>
      <c r="W513" s="99" t="s">
        <v>521</v>
      </c>
      <c r="X513" s="100" t="s">
        <v>1123</v>
      </c>
      <c r="Y513" s="99">
        <v>6836196</v>
      </c>
      <c r="Z513" s="347" t="s">
        <v>77</v>
      </c>
      <c r="AA513" s="336" t="s">
        <v>81</v>
      </c>
      <c r="AB513" s="357">
        <v>45447</v>
      </c>
      <c r="AC513" s="357">
        <v>45457</v>
      </c>
      <c r="AD513" s="357">
        <v>45471</v>
      </c>
      <c r="AE513" s="357">
        <v>45471</v>
      </c>
      <c r="AF513" s="350">
        <f t="shared" ref="AF513:AG529" si="38">+AC513-AB513</f>
        <v>10</v>
      </c>
      <c r="AG513" s="350">
        <f t="shared" si="38"/>
        <v>14</v>
      </c>
      <c r="AH513" s="350">
        <f>+AF513+AG513</f>
        <v>24</v>
      </c>
      <c r="AI513" s="350" t="s">
        <v>69</v>
      </c>
      <c r="AJ513" s="351" t="s">
        <v>69</v>
      </c>
      <c r="AK513" s="350" t="str">
        <f>VLOOKUP(Q513,[5]BD!H$6:K$170,4,0)</f>
        <v>13-10-00-022</v>
      </c>
    </row>
    <row r="514" spans="1:37" s="334" customFormat="1" ht="15" customHeight="1" x14ac:dyDescent="0.25">
      <c r="A514" s="68">
        <v>494</v>
      </c>
      <c r="B514" s="335">
        <v>15101500</v>
      </c>
      <c r="C514" s="336" t="s">
        <v>602</v>
      </c>
      <c r="D514" s="337" t="s">
        <v>65</v>
      </c>
      <c r="E514" s="338">
        <v>337</v>
      </c>
      <c r="F514" s="336" t="s">
        <v>164</v>
      </c>
      <c r="G514" s="73" t="s">
        <v>67</v>
      </c>
      <c r="H514" s="339">
        <v>10000000</v>
      </c>
      <c r="I514" s="339">
        <v>10000000</v>
      </c>
      <c r="J514" s="340" t="s">
        <v>68</v>
      </c>
      <c r="K514" s="336" t="s">
        <v>69</v>
      </c>
      <c r="L514" s="76">
        <f>+H514-I514</f>
        <v>0</v>
      </c>
      <c r="M514" s="343" t="s">
        <v>1126</v>
      </c>
      <c r="N514" s="342" t="s">
        <v>313</v>
      </c>
      <c r="O514" s="336" t="s">
        <v>72</v>
      </c>
      <c r="P514" s="343" t="s">
        <v>69</v>
      </c>
      <c r="Q514" s="336" t="s">
        <v>1120</v>
      </c>
      <c r="R514" s="325" t="s">
        <v>1166</v>
      </c>
      <c r="S514" s="325" t="s">
        <v>1182</v>
      </c>
      <c r="T514" s="99" t="s">
        <v>1121</v>
      </c>
      <c r="U514" s="73">
        <v>122201202</v>
      </c>
      <c r="V514" s="99" t="s">
        <v>1122</v>
      </c>
      <c r="W514" s="99" t="s">
        <v>521</v>
      </c>
      <c r="X514" s="100" t="s">
        <v>1123</v>
      </c>
      <c r="Y514" s="99">
        <v>6836196</v>
      </c>
      <c r="Z514" s="347" t="s">
        <v>77</v>
      </c>
      <c r="AA514" s="336" t="s">
        <v>81</v>
      </c>
      <c r="AB514" s="357">
        <v>45294</v>
      </c>
      <c r="AC514" s="357">
        <v>45303</v>
      </c>
      <c r="AD514" s="357">
        <v>45317</v>
      </c>
      <c r="AE514" s="357">
        <v>45320</v>
      </c>
      <c r="AF514" s="350">
        <f t="shared" si="38"/>
        <v>9</v>
      </c>
      <c r="AG514" s="350">
        <f t="shared" si="38"/>
        <v>14</v>
      </c>
      <c r="AH514" s="350">
        <f>+AF514+AG514</f>
        <v>23</v>
      </c>
      <c r="AI514" s="350" t="s">
        <v>69</v>
      </c>
      <c r="AJ514" s="351" t="s">
        <v>69</v>
      </c>
      <c r="AK514" s="350" t="str">
        <f>VLOOKUP(Q514,[5]BD!H$6:K$170,4,0)</f>
        <v>13-10-00-022</v>
      </c>
    </row>
    <row r="515" spans="1:37" s="334" customFormat="1" ht="15" customHeight="1" x14ac:dyDescent="0.25">
      <c r="A515" s="68">
        <v>495</v>
      </c>
      <c r="B515" s="335">
        <v>72102100</v>
      </c>
      <c r="C515" s="336" t="s">
        <v>606</v>
      </c>
      <c r="D515" s="337" t="s">
        <v>156</v>
      </c>
      <c r="E515" s="338">
        <v>279</v>
      </c>
      <c r="F515" s="336" t="s">
        <v>164</v>
      </c>
      <c r="G515" s="73" t="s">
        <v>67</v>
      </c>
      <c r="H515" s="339">
        <v>8500000</v>
      </c>
      <c r="I515" s="339">
        <v>8500000</v>
      </c>
      <c r="J515" s="340" t="s">
        <v>68</v>
      </c>
      <c r="K515" s="336" t="s">
        <v>69</v>
      </c>
      <c r="L515" s="76">
        <f>+H515-I515</f>
        <v>0</v>
      </c>
      <c r="M515" s="343" t="s">
        <v>1127</v>
      </c>
      <c r="N515" s="342" t="s">
        <v>100</v>
      </c>
      <c r="O515" s="342" t="s">
        <v>72</v>
      </c>
      <c r="P515" s="343" t="s">
        <v>69</v>
      </c>
      <c r="Q515" s="336" t="s">
        <v>1120</v>
      </c>
      <c r="R515" s="325" t="s">
        <v>1166</v>
      </c>
      <c r="S515" s="325" t="s">
        <v>1182</v>
      </c>
      <c r="T515" s="99" t="s">
        <v>1121</v>
      </c>
      <c r="U515" s="73">
        <v>122201202</v>
      </c>
      <c r="V515" s="99" t="s">
        <v>1122</v>
      </c>
      <c r="W515" s="99" t="s">
        <v>521</v>
      </c>
      <c r="X515" s="100" t="s">
        <v>1123</v>
      </c>
      <c r="Y515" s="99">
        <v>6836196</v>
      </c>
      <c r="Z515" s="347" t="s">
        <v>77</v>
      </c>
      <c r="AA515" s="336" t="s">
        <v>81</v>
      </c>
      <c r="AB515" s="357">
        <v>45352</v>
      </c>
      <c r="AC515" s="357">
        <v>45363</v>
      </c>
      <c r="AD515" s="357">
        <v>45377</v>
      </c>
      <c r="AE515" s="357">
        <v>45378</v>
      </c>
      <c r="AF515" s="350">
        <f t="shared" si="38"/>
        <v>11</v>
      </c>
      <c r="AG515" s="350">
        <f t="shared" si="38"/>
        <v>14</v>
      </c>
      <c r="AH515" s="350">
        <f>+AF515+AG515</f>
        <v>25</v>
      </c>
      <c r="AI515" s="350" t="s">
        <v>69</v>
      </c>
      <c r="AJ515" s="351" t="s">
        <v>69</v>
      </c>
      <c r="AK515" s="350" t="str">
        <f>VLOOKUP(Q515,[5]BD!H$6:K$170,4,0)</f>
        <v>13-10-00-022</v>
      </c>
    </row>
    <row r="516" spans="1:37" s="334" customFormat="1" ht="15" customHeight="1" x14ac:dyDescent="0.25">
      <c r="A516" s="127">
        <v>496</v>
      </c>
      <c r="B516" s="335">
        <v>80131500</v>
      </c>
      <c r="C516" s="345" t="s">
        <v>166</v>
      </c>
      <c r="D516" s="337" t="s">
        <v>65</v>
      </c>
      <c r="E516" s="338">
        <v>365</v>
      </c>
      <c r="F516" s="336" t="s">
        <v>66</v>
      </c>
      <c r="G516" s="73" t="s">
        <v>67</v>
      </c>
      <c r="H516" s="339">
        <v>43639200</v>
      </c>
      <c r="I516" s="339">
        <v>43639200</v>
      </c>
      <c r="J516" s="340" t="s">
        <v>68</v>
      </c>
      <c r="K516" s="336" t="s">
        <v>69</v>
      </c>
      <c r="L516" s="76">
        <f t="shared" si="37"/>
        <v>0</v>
      </c>
      <c r="M516" s="343" t="s">
        <v>1128</v>
      </c>
      <c r="N516" s="336" t="s">
        <v>169</v>
      </c>
      <c r="O516" s="336" t="s">
        <v>72</v>
      </c>
      <c r="P516" s="343" t="s">
        <v>69</v>
      </c>
      <c r="Q516" s="336" t="s">
        <v>1129</v>
      </c>
      <c r="R516" s="325" t="s">
        <v>1166</v>
      </c>
      <c r="S516" s="325" t="s">
        <v>1182</v>
      </c>
      <c r="T516" s="99" t="s">
        <v>1121</v>
      </c>
      <c r="U516" s="73">
        <v>143201202</v>
      </c>
      <c r="V516" s="99" t="s">
        <v>1122</v>
      </c>
      <c r="W516" s="99" t="s">
        <v>521</v>
      </c>
      <c r="X516" s="100" t="s">
        <v>1123</v>
      </c>
      <c r="Y516" s="99">
        <v>6836196</v>
      </c>
      <c r="Z516" s="347" t="s">
        <v>77</v>
      </c>
      <c r="AA516" s="336" t="s">
        <v>78</v>
      </c>
      <c r="AB516" s="357">
        <v>45272</v>
      </c>
      <c r="AC516" s="357">
        <v>45293</v>
      </c>
      <c r="AD516" s="357">
        <v>45293</v>
      </c>
      <c r="AE516" s="357">
        <v>45293</v>
      </c>
      <c r="AF516" s="350">
        <f t="shared" si="38"/>
        <v>21</v>
      </c>
      <c r="AG516" s="350">
        <f t="shared" si="38"/>
        <v>0</v>
      </c>
      <c r="AH516" s="350">
        <f t="shared" si="36"/>
        <v>21</v>
      </c>
      <c r="AI516" s="350" t="s">
        <v>69</v>
      </c>
      <c r="AJ516" s="351" t="s">
        <v>69</v>
      </c>
      <c r="AK516" s="350" t="str">
        <f>VLOOKUP(Q516,[5]BD!H$6:K$170,4,0)</f>
        <v>13-10-00-022</v>
      </c>
    </row>
    <row r="517" spans="1:37" s="334" customFormat="1" ht="15" customHeight="1" x14ac:dyDescent="0.25">
      <c r="A517" s="127">
        <v>497</v>
      </c>
      <c r="B517" s="335">
        <v>80131500</v>
      </c>
      <c r="C517" s="345" t="s">
        <v>166</v>
      </c>
      <c r="D517" s="337" t="s">
        <v>65</v>
      </c>
      <c r="E517" s="338">
        <v>365</v>
      </c>
      <c r="F517" s="336" t="s">
        <v>66</v>
      </c>
      <c r="G517" s="73" t="s">
        <v>67</v>
      </c>
      <c r="H517" s="339">
        <v>105792000</v>
      </c>
      <c r="I517" s="339">
        <v>105792000</v>
      </c>
      <c r="J517" s="340" t="s">
        <v>68</v>
      </c>
      <c r="K517" s="336" t="s">
        <v>69</v>
      </c>
      <c r="L517" s="76">
        <f t="shared" si="37"/>
        <v>0</v>
      </c>
      <c r="M517" s="343" t="s">
        <v>1130</v>
      </c>
      <c r="N517" s="336" t="s">
        <v>169</v>
      </c>
      <c r="O517" s="336" t="s">
        <v>72</v>
      </c>
      <c r="P517" s="343" t="s">
        <v>69</v>
      </c>
      <c r="Q517" s="336" t="s">
        <v>1131</v>
      </c>
      <c r="R517" s="325" t="s">
        <v>1166</v>
      </c>
      <c r="S517" s="325" t="s">
        <v>1182</v>
      </c>
      <c r="T517" s="99" t="s">
        <v>1121</v>
      </c>
      <c r="U517" s="73">
        <v>145000201</v>
      </c>
      <c r="V517" s="99" t="s">
        <v>1122</v>
      </c>
      <c r="W517" s="99" t="s">
        <v>521</v>
      </c>
      <c r="X517" s="100" t="s">
        <v>1123</v>
      </c>
      <c r="Y517" s="99">
        <v>6836196</v>
      </c>
      <c r="Z517" s="347" t="s">
        <v>77</v>
      </c>
      <c r="AA517" s="336" t="s">
        <v>78</v>
      </c>
      <c r="AB517" s="357">
        <v>45272</v>
      </c>
      <c r="AC517" s="357">
        <v>45293</v>
      </c>
      <c r="AD517" s="357">
        <v>45293</v>
      </c>
      <c r="AE517" s="357">
        <v>45293</v>
      </c>
      <c r="AF517" s="350">
        <f t="shared" si="38"/>
        <v>21</v>
      </c>
      <c r="AG517" s="350">
        <f t="shared" si="38"/>
        <v>0</v>
      </c>
      <c r="AH517" s="350">
        <f t="shared" si="36"/>
        <v>21</v>
      </c>
      <c r="AI517" s="350" t="s">
        <v>69</v>
      </c>
      <c r="AJ517" s="351" t="s">
        <v>69</v>
      </c>
      <c r="AK517" s="350" t="str">
        <f>VLOOKUP(Q517,[5]BD!H$6:K$170,4,0)</f>
        <v>13-10-00-022</v>
      </c>
    </row>
    <row r="518" spans="1:37" s="334" customFormat="1" ht="15" customHeight="1" x14ac:dyDescent="0.25">
      <c r="A518" s="68">
        <v>498</v>
      </c>
      <c r="B518" s="335">
        <v>15101500</v>
      </c>
      <c r="C518" s="336" t="s">
        <v>602</v>
      </c>
      <c r="D518" s="337" t="s">
        <v>65</v>
      </c>
      <c r="E518" s="338">
        <v>336</v>
      </c>
      <c r="F518" s="336" t="s">
        <v>164</v>
      </c>
      <c r="G518" s="73" t="s">
        <v>67</v>
      </c>
      <c r="H518" s="339">
        <v>4600000</v>
      </c>
      <c r="I518" s="339">
        <v>4600000</v>
      </c>
      <c r="J518" s="340" t="s">
        <v>68</v>
      </c>
      <c r="K518" s="336" t="s">
        <v>69</v>
      </c>
      <c r="L518" s="76">
        <f>+H518-I518</f>
        <v>0</v>
      </c>
      <c r="M518" s="343" t="s">
        <v>1132</v>
      </c>
      <c r="N518" s="342" t="s">
        <v>313</v>
      </c>
      <c r="O518" s="336" t="s">
        <v>72</v>
      </c>
      <c r="P518" s="343" t="s">
        <v>69</v>
      </c>
      <c r="Q518" s="336" t="s">
        <v>1131</v>
      </c>
      <c r="R518" s="325" t="s">
        <v>1166</v>
      </c>
      <c r="S518" s="325" t="s">
        <v>1182</v>
      </c>
      <c r="T518" s="99" t="s">
        <v>1121</v>
      </c>
      <c r="U518" s="73">
        <v>145000201</v>
      </c>
      <c r="V518" s="99" t="s">
        <v>1122</v>
      </c>
      <c r="W518" s="99" t="s">
        <v>521</v>
      </c>
      <c r="X518" s="100" t="s">
        <v>1123</v>
      </c>
      <c r="Y518" s="99">
        <v>6836196</v>
      </c>
      <c r="Z518" s="347" t="s">
        <v>77</v>
      </c>
      <c r="AA518" s="336" t="s">
        <v>83</v>
      </c>
      <c r="AB518" s="357">
        <v>45296</v>
      </c>
      <c r="AC518" s="357">
        <v>45306</v>
      </c>
      <c r="AD518" s="357">
        <v>45320</v>
      </c>
      <c r="AE518" s="357">
        <v>45321</v>
      </c>
      <c r="AF518" s="350">
        <f t="shared" si="38"/>
        <v>10</v>
      </c>
      <c r="AG518" s="350">
        <f t="shared" si="38"/>
        <v>14</v>
      </c>
      <c r="AH518" s="350">
        <f>+AF518+AG518</f>
        <v>24</v>
      </c>
      <c r="AI518" s="350" t="s">
        <v>69</v>
      </c>
      <c r="AJ518" s="351" t="s">
        <v>69</v>
      </c>
      <c r="AK518" s="350" t="str">
        <f>VLOOKUP(Q518,[5]BD!H$6:K$170,4,0)</f>
        <v>13-10-00-022</v>
      </c>
    </row>
    <row r="519" spans="1:37" s="334" customFormat="1" ht="15" customHeight="1" x14ac:dyDescent="0.25">
      <c r="A519" s="127">
        <v>499</v>
      </c>
      <c r="B519" s="335">
        <v>80131500</v>
      </c>
      <c r="C519" s="345" t="s">
        <v>166</v>
      </c>
      <c r="D519" s="337" t="s">
        <v>65</v>
      </c>
      <c r="E519" s="338">
        <v>365</v>
      </c>
      <c r="F519" s="336" t="s">
        <v>66</v>
      </c>
      <c r="G519" s="73" t="s">
        <v>67</v>
      </c>
      <c r="H519" s="339">
        <v>142800000</v>
      </c>
      <c r="I519" s="339">
        <v>142800000</v>
      </c>
      <c r="J519" s="340" t="s">
        <v>68</v>
      </c>
      <c r="K519" s="336" t="s">
        <v>69</v>
      </c>
      <c r="L519" s="76">
        <f t="shared" si="37"/>
        <v>0</v>
      </c>
      <c r="M519" s="343" t="s">
        <v>1133</v>
      </c>
      <c r="N519" s="336" t="s">
        <v>169</v>
      </c>
      <c r="O519" s="336" t="s">
        <v>72</v>
      </c>
      <c r="P519" s="343" t="s">
        <v>69</v>
      </c>
      <c r="Q519" s="336" t="s">
        <v>1134</v>
      </c>
      <c r="R519" s="325" t="s">
        <v>1166</v>
      </c>
      <c r="S519" s="325" t="s">
        <v>1182</v>
      </c>
      <c r="T519" s="99" t="s">
        <v>1121</v>
      </c>
      <c r="U519" s="73">
        <v>178201202</v>
      </c>
      <c r="V519" s="99" t="s">
        <v>1122</v>
      </c>
      <c r="W519" s="99" t="s">
        <v>521</v>
      </c>
      <c r="X519" s="100" t="s">
        <v>1123</v>
      </c>
      <c r="Y519" s="99">
        <v>6836196</v>
      </c>
      <c r="Z519" s="347" t="s">
        <v>77</v>
      </c>
      <c r="AA519" s="336" t="s">
        <v>78</v>
      </c>
      <c r="AB519" s="357">
        <v>45272</v>
      </c>
      <c r="AC519" s="357">
        <v>45293</v>
      </c>
      <c r="AD519" s="357">
        <v>45293</v>
      </c>
      <c r="AE519" s="357">
        <v>45293</v>
      </c>
      <c r="AF519" s="350">
        <f t="shared" si="38"/>
        <v>21</v>
      </c>
      <c r="AG519" s="350">
        <f t="shared" si="38"/>
        <v>0</v>
      </c>
      <c r="AH519" s="350">
        <f t="shared" si="36"/>
        <v>21</v>
      </c>
      <c r="AI519" s="350" t="s">
        <v>69</v>
      </c>
      <c r="AJ519" s="351" t="s">
        <v>69</v>
      </c>
      <c r="AK519" s="350" t="str">
        <f>VLOOKUP(Q519,[5]BD!H$6:K$170,4,0)</f>
        <v>13-10-00-022</v>
      </c>
    </row>
    <row r="520" spans="1:37" s="334" customFormat="1" ht="15" customHeight="1" x14ac:dyDescent="0.25">
      <c r="A520" s="68">
        <v>500</v>
      </c>
      <c r="B520" s="335">
        <v>15101500</v>
      </c>
      <c r="C520" s="336" t="s">
        <v>602</v>
      </c>
      <c r="D520" s="337" t="s">
        <v>151</v>
      </c>
      <c r="E520" s="338">
        <v>301</v>
      </c>
      <c r="F520" s="336" t="s">
        <v>164</v>
      </c>
      <c r="G520" s="73" t="s">
        <v>67</v>
      </c>
      <c r="H520" s="339">
        <v>4600000</v>
      </c>
      <c r="I520" s="339">
        <v>4600000</v>
      </c>
      <c r="J520" s="340" t="s">
        <v>68</v>
      </c>
      <c r="K520" s="336" t="s">
        <v>69</v>
      </c>
      <c r="L520" s="76">
        <f t="shared" si="37"/>
        <v>0</v>
      </c>
      <c r="M520" s="343" t="s">
        <v>1135</v>
      </c>
      <c r="N520" s="342" t="s">
        <v>313</v>
      </c>
      <c r="O520" s="336" t="s">
        <v>72</v>
      </c>
      <c r="P520" s="343" t="s">
        <v>69</v>
      </c>
      <c r="Q520" s="336" t="s">
        <v>1134</v>
      </c>
      <c r="R520" s="325" t="s">
        <v>1166</v>
      </c>
      <c r="S520" s="325" t="s">
        <v>1182</v>
      </c>
      <c r="T520" s="99" t="s">
        <v>1121</v>
      </c>
      <c r="U520" s="73">
        <v>178201202</v>
      </c>
      <c r="V520" s="99" t="s">
        <v>1122</v>
      </c>
      <c r="W520" s="99" t="s">
        <v>521</v>
      </c>
      <c r="X520" s="100" t="s">
        <v>1123</v>
      </c>
      <c r="Y520" s="99">
        <v>6836196</v>
      </c>
      <c r="Z520" s="347" t="s">
        <v>77</v>
      </c>
      <c r="AA520" s="336" t="s">
        <v>83</v>
      </c>
      <c r="AB520" s="357">
        <v>45328</v>
      </c>
      <c r="AC520" s="357">
        <v>45341</v>
      </c>
      <c r="AD520" s="357">
        <v>45355</v>
      </c>
      <c r="AE520" s="357">
        <v>45356</v>
      </c>
      <c r="AF520" s="350">
        <f t="shared" si="38"/>
        <v>13</v>
      </c>
      <c r="AG520" s="350">
        <f t="shared" si="38"/>
        <v>14</v>
      </c>
      <c r="AH520" s="350">
        <f t="shared" si="36"/>
        <v>27</v>
      </c>
      <c r="AI520" s="350" t="s">
        <v>69</v>
      </c>
      <c r="AJ520" s="351" t="s">
        <v>69</v>
      </c>
      <c r="AK520" s="350" t="str">
        <f>VLOOKUP(Q520,[5]BD!H$6:K$170,4,0)</f>
        <v>13-10-00-022</v>
      </c>
    </row>
    <row r="521" spans="1:37" s="334" customFormat="1" ht="15" customHeight="1" x14ac:dyDescent="0.25">
      <c r="A521" s="68">
        <v>501</v>
      </c>
      <c r="B521" s="335">
        <v>15101500</v>
      </c>
      <c r="C521" s="336" t="s">
        <v>602</v>
      </c>
      <c r="D521" s="337" t="s">
        <v>151</v>
      </c>
      <c r="E521" s="338">
        <v>308</v>
      </c>
      <c r="F521" s="336" t="s">
        <v>164</v>
      </c>
      <c r="G521" s="73" t="s">
        <v>67</v>
      </c>
      <c r="H521" s="339">
        <v>4600000</v>
      </c>
      <c r="I521" s="339">
        <v>4600000</v>
      </c>
      <c r="J521" s="340" t="s">
        <v>68</v>
      </c>
      <c r="K521" s="336" t="s">
        <v>69</v>
      </c>
      <c r="L521" s="76">
        <f>+H521-I521</f>
        <v>0</v>
      </c>
      <c r="M521" s="343" t="s">
        <v>1136</v>
      </c>
      <c r="N521" s="342" t="s">
        <v>313</v>
      </c>
      <c r="O521" s="336" t="s">
        <v>72</v>
      </c>
      <c r="P521" s="343" t="s">
        <v>69</v>
      </c>
      <c r="Q521" s="336" t="s">
        <v>1137</v>
      </c>
      <c r="R521" s="325" t="s">
        <v>1166</v>
      </c>
      <c r="S521" s="325" t="s">
        <v>1182</v>
      </c>
      <c r="T521" s="99" t="s">
        <v>1121</v>
      </c>
      <c r="U521" s="73">
        <v>142201202</v>
      </c>
      <c r="V521" s="99" t="s">
        <v>1122</v>
      </c>
      <c r="W521" s="99" t="s">
        <v>521</v>
      </c>
      <c r="X521" s="100" t="s">
        <v>1123</v>
      </c>
      <c r="Y521" s="99">
        <v>6836196</v>
      </c>
      <c r="Z521" s="347" t="s">
        <v>77</v>
      </c>
      <c r="AA521" s="336" t="s">
        <v>81</v>
      </c>
      <c r="AB521" s="357">
        <v>45322</v>
      </c>
      <c r="AC521" s="357">
        <v>45334</v>
      </c>
      <c r="AD521" s="357">
        <v>45348</v>
      </c>
      <c r="AE521" s="357">
        <v>45349</v>
      </c>
      <c r="AF521" s="350">
        <f t="shared" si="38"/>
        <v>12</v>
      </c>
      <c r="AG521" s="350">
        <f t="shared" si="38"/>
        <v>14</v>
      </c>
      <c r="AH521" s="350">
        <f>+AF521+AG521</f>
        <v>26</v>
      </c>
      <c r="AI521" s="350" t="s">
        <v>69</v>
      </c>
      <c r="AJ521" s="351" t="s">
        <v>69</v>
      </c>
      <c r="AK521" s="350" t="str">
        <f>VLOOKUP(Q521,[5]BD!H$6:K$170,4,0)</f>
        <v>13-10-00-022</v>
      </c>
    </row>
    <row r="522" spans="1:37" s="334" customFormat="1" ht="15" customHeight="1" x14ac:dyDescent="0.25">
      <c r="A522" s="68">
        <v>502</v>
      </c>
      <c r="B522" s="335">
        <v>72154022</v>
      </c>
      <c r="C522" s="336" t="s">
        <v>484</v>
      </c>
      <c r="D522" s="337" t="s">
        <v>241</v>
      </c>
      <c r="E522" s="338">
        <v>214</v>
      </c>
      <c r="F522" s="336" t="s">
        <v>164</v>
      </c>
      <c r="G522" s="73" t="s">
        <v>67</v>
      </c>
      <c r="H522" s="339">
        <v>5000000</v>
      </c>
      <c r="I522" s="339">
        <v>5000000</v>
      </c>
      <c r="J522" s="340" t="s">
        <v>68</v>
      </c>
      <c r="K522" s="336" t="s">
        <v>69</v>
      </c>
      <c r="L522" s="76">
        <f t="shared" ref="L522:L529" si="39">+H522-I522</f>
        <v>0</v>
      </c>
      <c r="M522" s="343" t="s">
        <v>1138</v>
      </c>
      <c r="N522" s="342" t="s">
        <v>100</v>
      </c>
      <c r="O522" s="336" t="s">
        <v>72</v>
      </c>
      <c r="P522" s="343" t="s">
        <v>69</v>
      </c>
      <c r="Q522" s="336" t="s">
        <v>1137</v>
      </c>
      <c r="R522" s="325" t="s">
        <v>1166</v>
      </c>
      <c r="S522" s="325" t="s">
        <v>1182</v>
      </c>
      <c r="T522" s="99" t="s">
        <v>1121</v>
      </c>
      <c r="U522" s="73">
        <v>142201202</v>
      </c>
      <c r="V522" s="99" t="s">
        <v>1122</v>
      </c>
      <c r="W522" s="99" t="s">
        <v>521</v>
      </c>
      <c r="X522" s="100" t="s">
        <v>1123</v>
      </c>
      <c r="Y522" s="99">
        <v>6836196</v>
      </c>
      <c r="Z522" s="347" t="s">
        <v>77</v>
      </c>
      <c r="AA522" s="336" t="s">
        <v>83</v>
      </c>
      <c r="AB522" s="357">
        <v>45415</v>
      </c>
      <c r="AC522" s="357">
        <v>45427</v>
      </c>
      <c r="AD522" s="357">
        <v>45442</v>
      </c>
      <c r="AE522" s="357">
        <v>45443</v>
      </c>
      <c r="AF522" s="350">
        <f t="shared" si="38"/>
        <v>12</v>
      </c>
      <c r="AG522" s="350">
        <f t="shared" si="38"/>
        <v>15</v>
      </c>
      <c r="AH522" s="350">
        <f t="shared" si="36"/>
        <v>27</v>
      </c>
      <c r="AI522" s="350" t="s">
        <v>69</v>
      </c>
      <c r="AJ522" s="351" t="s">
        <v>69</v>
      </c>
      <c r="AK522" s="350" t="str">
        <f>VLOOKUP(Q522,[5]BD!H$6:K$170,4,0)</f>
        <v>13-10-00-022</v>
      </c>
    </row>
    <row r="523" spans="1:37" s="334" customFormat="1" ht="15" customHeight="1" x14ac:dyDescent="0.25">
      <c r="A523" s="68">
        <v>503</v>
      </c>
      <c r="B523" s="335">
        <v>72102100</v>
      </c>
      <c r="C523" s="336" t="s">
        <v>606</v>
      </c>
      <c r="D523" s="337" t="s">
        <v>167</v>
      </c>
      <c r="E523" s="338">
        <v>120</v>
      </c>
      <c r="F523" s="336" t="s">
        <v>164</v>
      </c>
      <c r="G523" s="73" t="s">
        <v>67</v>
      </c>
      <c r="H523" s="339">
        <v>10000000</v>
      </c>
      <c r="I523" s="339">
        <v>10000000</v>
      </c>
      <c r="J523" s="340" t="s">
        <v>68</v>
      </c>
      <c r="K523" s="336" t="s">
        <v>69</v>
      </c>
      <c r="L523" s="76">
        <f t="shared" si="39"/>
        <v>0</v>
      </c>
      <c r="M523" s="343" t="s">
        <v>1139</v>
      </c>
      <c r="N523" s="342" t="s">
        <v>100</v>
      </c>
      <c r="O523" s="342" t="s">
        <v>72</v>
      </c>
      <c r="P523" s="343" t="s">
        <v>69</v>
      </c>
      <c r="Q523" s="336" t="s">
        <v>1140</v>
      </c>
      <c r="R523" s="325" t="s">
        <v>1166</v>
      </c>
      <c r="S523" s="325" t="s">
        <v>1182</v>
      </c>
      <c r="T523" s="99" t="s">
        <v>1141</v>
      </c>
      <c r="U523" s="73">
        <v>144201202</v>
      </c>
      <c r="V523" s="99" t="s">
        <v>1142</v>
      </c>
      <c r="W523" s="99" t="s">
        <v>521</v>
      </c>
      <c r="X523" s="100" t="s">
        <v>1143</v>
      </c>
      <c r="Y523" s="99">
        <v>6086334005</v>
      </c>
      <c r="Z523" s="347" t="s">
        <v>77</v>
      </c>
      <c r="AA523" s="336" t="s">
        <v>78</v>
      </c>
      <c r="AB523" s="357">
        <v>45379</v>
      </c>
      <c r="AC523" s="357">
        <v>45387</v>
      </c>
      <c r="AD523" s="357">
        <v>45390</v>
      </c>
      <c r="AE523" s="357">
        <v>45391</v>
      </c>
      <c r="AF523" s="350">
        <f t="shared" si="38"/>
        <v>8</v>
      </c>
      <c r="AG523" s="350">
        <f t="shared" si="38"/>
        <v>3</v>
      </c>
      <c r="AH523" s="350">
        <f t="shared" si="36"/>
        <v>11</v>
      </c>
      <c r="AI523" s="350" t="s">
        <v>69</v>
      </c>
      <c r="AJ523" s="351" t="s">
        <v>69</v>
      </c>
      <c r="AK523" s="350" t="str">
        <f>VLOOKUP(Q523,[5]BD!H$6:K$170,4,0)</f>
        <v>13-10-00-044</v>
      </c>
    </row>
    <row r="524" spans="1:37" s="334" customFormat="1" ht="15" customHeight="1" x14ac:dyDescent="0.25">
      <c r="A524" s="68">
        <v>504</v>
      </c>
      <c r="B524" s="335">
        <v>15101500</v>
      </c>
      <c r="C524" s="336" t="s">
        <v>602</v>
      </c>
      <c r="D524" s="337" t="s">
        <v>151</v>
      </c>
      <c r="E524" s="338">
        <v>330</v>
      </c>
      <c r="F524" s="336" t="s">
        <v>164</v>
      </c>
      <c r="G524" s="73" t="s">
        <v>67</v>
      </c>
      <c r="H524" s="339">
        <v>5000000</v>
      </c>
      <c r="I524" s="339">
        <v>5000000</v>
      </c>
      <c r="J524" s="340" t="s">
        <v>68</v>
      </c>
      <c r="K524" s="336" t="s">
        <v>69</v>
      </c>
      <c r="L524" s="76">
        <f t="shared" si="39"/>
        <v>0</v>
      </c>
      <c r="M524" s="343" t="s">
        <v>1144</v>
      </c>
      <c r="N524" s="342" t="s">
        <v>100</v>
      </c>
      <c r="O524" s="342" t="s">
        <v>72</v>
      </c>
      <c r="P524" s="343" t="s">
        <v>69</v>
      </c>
      <c r="Q524" s="336" t="s">
        <v>1140</v>
      </c>
      <c r="R524" s="325" t="s">
        <v>1166</v>
      </c>
      <c r="S524" s="325" t="s">
        <v>1182</v>
      </c>
      <c r="T524" s="99" t="s">
        <v>1141</v>
      </c>
      <c r="U524" s="73">
        <v>144201202</v>
      </c>
      <c r="V524" s="99" t="s">
        <v>1142</v>
      </c>
      <c r="W524" s="99" t="s">
        <v>521</v>
      </c>
      <c r="X524" s="100" t="s">
        <v>1143</v>
      </c>
      <c r="Y524" s="99">
        <v>6086334005</v>
      </c>
      <c r="Z524" s="347" t="s">
        <v>77</v>
      </c>
      <c r="AA524" s="336" t="s">
        <v>81</v>
      </c>
      <c r="AB524" s="357">
        <v>45330</v>
      </c>
      <c r="AC524" s="357">
        <v>45335</v>
      </c>
      <c r="AD524" s="357">
        <v>45337</v>
      </c>
      <c r="AE524" s="357">
        <v>45340</v>
      </c>
      <c r="AF524" s="350">
        <f t="shared" si="38"/>
        <v>5</v>
      </c>
      <c r="AG524" s="350">
        <f t="shared" si="38"/>
        <v>2</v>
      </c>
      <c r="AH524" s="350">
        <f t="shared" si="36"/>
        <v>7</v>
      </c>
      <c r="AI524" s="350" t="s">
        <v>69</v>
      </c>
      <c r="AJ524" s="351" t="s">
        <v>69</v>
      </c>
      <c r="AK524" s="350" t="str">
        <f>VLOOKUP(Q524,[5]BD!H$6:K$170,4,0)</f>
        <v>13-10-00-044</v>
      </c>
    </row>
    <row r="525" spans="1:37" s="334" customFormat="1" ht="15" customHeight="1" x14ac:dyDescent="0.25">
      <c r="A525" s="68">
        <v>505</v>
      </c>
      <c r="B525" s="335">
        <v>73152108</v>
      </c>
      <c r="C525" s="336" t="s">
        <v>845</v>
      </c>
      <c r="D525" s="337" t="s">
        <v>98</v>
      </c>
      <c r="E525" s="338">
        <v>180</v>
      </c>
      <c r="F525" s="336" t="s">
        <v>164</v>
      </c>
      <c r="G525" s="73" t="s">
        <v>67</v>
      </c>
      <c r="H525" s="339">
        <v>30000000</v>
      </c>
      <c r="I525" s="339">
        <v>30000000</v>
      </c>
      <c r="J525" s="340" t="s">
        <v>68</v>
      </c>
      <c r="K525" s="336" t="s">
        <v>69</v>
      </c>
      <c r="L525" s="76">
        <f t="shared" si="39"/>
        <v>0</v>
      </c>
      <c r="M525" s="343" t="s">
        <v>1145</v>
      </c>
      <c r="N525" s="342" t="s">
        <v>100</v>
      </c>
      <c r="O525" s="342" t="s">
        <v>72</v>
      </c>
      <c r="P525" s="343" t="s">
        <v>69</v>
      </c>
      <c r="Q525" s="336" t="s">
        <v>1140</v>
      </c>
      <c r="R525" s="325" t="s">
        <v>1166</v>
      </c>
      <c r="S525" s="325" t="s">
        <v>1182</v>
      </c>
      <c r="T525" s="99" t="s">
        <v>1141</v>
      </c>
      <c r="U525" s="73">
        <v>144201202</v>
      </c>
      <c r="V525" s="99" t="s">
        <v>1142</v>
      </c>
      <c r="W525" s="99" t="s">
        <v>521</v>
      </c>
      <c r="X525" s="100" t="s">
        <v>1143</v>
      </c>
      <c r="Y525" s="99">
        <v>6086334005</v>
      </c>
      <c r="Z525" s="347" t="s">
        <v>77</v>
      </c>
      <c r="AA525" s="99" t="s">
        <v>83</v>
      </c>
      <c r="AB525" s="357">
        <v>45485</v>
      </c>
      <c r="AC525" s="357">
        <v>45488</v>
      </c>
      <c r="AD525" s="357">
        <v>45495</v>
      </c>
      <c r="AE525" s="357">
        <v>45497</v>
      </c>
      <c r="AF525" s="350">
        <f t="shared" si="38"/>
        <v>3</v>
      </c>
      <c r="AG525" s="350">
        <f t="shared" si="38"/>
        <v>7</v>
      </c>
      <c r="AH525" s="350">
        <f t="shared" si="36"/>
        <v>10</v>
      </c>
      <c r="AI525" s="350" t="s">
        <v>69</v>
      </c>
      <c r="AJ525" s="351" t="s">
        <v>69</v>
      </c>
      <c r="AK525" s="350" t="str">
        <f>VLOOKUP(Q525,[5]BD!H$6:K$170,4,0)</f>
        <v>13-10-00-044</v>
      </c>
    </row>
    <row r="526" spans="1:37" s="334" customFormat="1" ht="15" customHeight="1" x14ac:dyDescent="0.25">
      <c r="A526" s="68">
        <v>506</v>
      </c>
      <c r="B526" s="335">
        <v>72101507</v>
      </c>
      <c r="C526" s="336" t="s">
        <v>504</v>
      </c>
      <c r="D526" s="337" t="s">
        <v>571</v>
      </c>
      <c r="E526" s="338">
        <v>120</v>
      </c>
      <c r="F526" s="336" t="s">
        <v>164</v>
      </c>
      <c r="G526" s="73" t="s">
        <v>67</v>
      </c>
      <c r="H526" s="339">
        <v>20000000</v>
      </c>
      <c r="I526" s="339">
        <v>20000000</v>
      </c>
      <c r="J526" s="340" t="s">
        <v>68</v>
      </c>
      <c r="K526" s="336" t="s">
        <v>69</v>
      </c>
      <c r="L526" s="76">
        <f t="shared" si="39"/>
        <v>0</v>
      </c>
      <c r="M526" s="343" t="s">
        <v>1146</v>
      </c>
      <c r="N526" s="342" t="s">
        <v>514</v>
      </c>
      <c r="O526" s="342" t="s">
        <v>72</v>
      </c>
      <c r="P526" s="343" t="s">
        <v>69</v>
      </c>
      <c r="Q526" s="336" t="s">
        <v>1140</v>
      </c>
      <c r="R526" s="325" t="s">
        <v>1166</v>
      </c>
      <c r="S526" s="325" t="s">
        <v>1182</v>
      </c>
      <c r="T526" s="99" t="s">
        <v>1141</v>
      </c>
      <c r="U526" s="73">
        <v>144201202</v>
      </c>
      <c r="V526" s="99" t="s">
        <v>1142</v>
      </c>
      <c r="W526" s="99" t="s">
        <v>521</v>
      </c>
      <c r="X526" s="100" t="s">
        <v>1143</v>
      </c>
      <c r="Y526" s="99">
        <v>6086334005</v>
      </c>
      <c r="Z526" s="347" t="s">
        <v>77</v>
      </c>
      <c r="AA526" s="336" t="s">
        <v>83</v>
      </c>
      <c r="AB526" s="357">
        <v>45547</v>
      </c>
      <c r="AC526" s="357">
        <v>45551</v>
      </c>
      <c r="AD526" s="357">
        <v>45558</v>
      </c>
      <c r="AE526" s="357">
        <v>45559</v>
      </c>
      <c r="AF526" s="350">
        <f t="shared" si="38"/>
        <v>4</v>
      </c>
      <c r="AG526" s="350">
        <f t="shared" si="38"/>
        <v>7</v>
      </c>
      <c r="AH526" s="350">
        <f t="shared" si="36"/>
        <v>11</v>
      </c>
      <c r="AI526" s="350" t="s">
        <v>69</v>
      </c>
      <c r="AJ526" s="351" t="s">
        <v>69</v>
      </c>
      <c r="AK526" s="350" t="str">
        <f>VLOOKUP(Q526,[5]BD!H$6:K$170,4,0)</f>
        <v>13-10-00-044</v>
      </c>
    </row>
    <row r="527" spans="1:37" s="334" customFormat="1" ht="15" customHeight="1" x14ac:dyDescent="0.25">
      <c r="A527" s="68">
        <v>507</v>
      </c>
      <c r="B527" s="335">
        <v>73152108</v>
      </c>
      <c r="C527" s="336" t="s">
        <v>845</v>
      </c>
      <c r="D527" s="337" t="s">
        <v>156</v>
      </c>
      <c r="E527" s="338">
        <v>150</v>
      </c>
      <c r="F527" s="336" t="s">
        <v>164</v>
      </c>
      <c r="G527" s="73" t="s">
        <v>67</v>
      </c>
      <c r="H527" s="339">
        <v>6000000</v>
      </c>
      <c r="I527" s="339">
        <v>6000000</v>
      </c>
      <c r="J527" s="340" t="s">
        <v>68</v>
      </c>
      <c r="K527" s="336" t="s">
        <v>69</v>
      </c>
      <c r="L527" s="76">
        <f t="shared" si="39"/>
        <v>0</v>
      </c>
      <c r="M527" s="343" t="s">
        <v>1147</v>
      </c>
      <c r="N527" s="342" t="s">
        <v>100</v>
      </c>
      <c r="O527" s="342" t="s">
        <v>72</v>
      </c>
      <c r="P527" s="343" t="s">
        <v>69</v>
      </c>
      <c r="Q527" s="336" t="s">
        <v>1140</v>
      </c>
      <c r="R527" s="325" t="s">
        <v>1166</v>
      </c>
      <c r="S527" s="325" t="s">
        <v>1182</v>
      </c>
      <c r="T527" s="99" t="s">
        <v>1141</v>
      </c>
      <c r="U527" s="73">
        <v>144201202</v>
      </c>
      <c r="V527" s="99" t="s">
        <v>1142</v>
      </c>
      <c r="W527" s="99" t="s">
        <v>521</v>
      </c>
      <c r="X527" s="100" t="s">
        <v>1143</v>
      </c>
      <c r="Y527" s="99">
        <v>6086334005</v>
      </c>
      <c r="Z527" s="347" t="s">
        <v>77</v>
      </c>
      <c r="AA527" s="336" t="s">
        <v>83</v>
      </c>
      <c r="AB527" s="357">
        <v>45369</v>
      </c>
      <c r="AC527" s="357">
        <v>45373</v>
      </c>
      <c r="AD527" s="357">
        <v>45379</v>
      </c>
      <c r="AE527" s="357">
        <v>45382</v>
      </c>
      <c r="AF527" s="350">
        <f t="shared" si="38"/>
        <v>4</v>
      </c>
      <c r="AG527" s="350">
        <f t="shared" si="38"/>
        <v>6</v>
      </c>
      <c r="AH527" s="350">
        <f t="shared" si="36"/>
        <v>10</v>
      </c>
      <c r="AI527" s="350" t="s">
        <v>69</v>
      </c>
      <c r="AJ527" s="351" t="s">
        <v>69</v>
      </c>
      <c r="AK527" s="350" t="str">
        <f>VLOOKUP(Q527,[5]BD!H$6:K$170,4,0)</f>
        <v>13-10-00-044</v>
      </c>
    </row>
    <row r="528" spans="1:37" s="334" customFormat="1" ht="15" customHeight="1" x14ac:dyDescent="0.25">
      <c r="A528" s="68">
        <v>508</v>
      </c>
      <c r="B528" s="335">
        <v>78181507</v>
      </c>
      <c r="C528" s="336" t="s">
        <v>608</v>
      </c>
      <c r="D528" s="337" t="s">
        <v>156</v>
      </c>
      <c r="E528" s="338">
        <v>210</v>
      </c>
      <c r="F528" s="336" t="s">
        <v>164</v>
      </c>
      <c r="G528" s="73" t="s">
        <v>67</v>
      </c>
      <c r="H528" s="339">
        <v>6000000</v>
      </c>
      <c r="I528" s="339">
        <v>6000000</v>
      </c>
      <c r="J528" s="340" t="s">
        <v>68</v>
      </c>
      <c r="K528" s="336" t="s">
        <v>69</v>
      </c>
      <c r="L528" s="76">
        <f t="shared" si="39"/>
        <v>0</v>
      </c>
      <c r="M528" s="343" t="s">
        <v>1148</v>
      </c>
      <c r="N528" s="342" t="s">
        <v>100</v>
      </c>
      <c r="O528" s="342" t="s">
        <v>72</v>
      </c>
      <c r="P528" s="343" t="s">
        <v>69</v>
      </c>
      <c r="Q528" s="336" t="s">
        <v>1140</v>
      </c>
      <c r="R528" s="325" t="s">
        <v>1166</v>
      </c>
      <c r="S528" s="325" t="s">
        <v>1182</v>
      </c>
      <c r="T528" s="99" t="s">
        <v>1141</v>
      </c>
      <c r="U528" s="73">
        <v>144201202</v>
      </c>
      <c r="V528" s="99" t="s">
        <v>1142</v>
      </c>
      <c r="W528" s="99" t="s">
        <v>521</v>
      </c>
      <c r="X528" s="100" t="s">
        <v>1143</v>
      </c>
      <c r="Y528" s="99">
        <v>6086334005</v>
      </c>
      <c r="Z528" s="347" t="s">
        <v>77</v>
      </c>
      <c r="AA528" s="336" t="s">
        <v>78</v>
      </c>
      <c r="AB528" s="357">
        <v>45350</v>
      </c>
      <c r="AC528" s="357">
        <v>45356</v>
      </c>
      <c r="AD528" s="357">
        <v>45359</v>
      </c>
      <c r="AE528" s="357">
        <v>45360</v>
      </c>
      <c r="AF528" s="350">
        <f t="shared" si="38"/>
        <v>6</v>
      </c>
      <c r="AG528" s="350">
        <f t="shared" si="38"/>
        <v>3</v>
      </c>
      <c r="AH528" s="350">
        <f t="shared" si="36"/>
        <v>9</v>
      </c>
      <c r="AI528" s="350" t="s">
        <v>69</v>
      </c>
      <c r="AJ528" s="351" t="s">
        <v>69</v>
      </c>
      <c r="AK528" s="350" t="str">
        <f>VLOOKUP(Q528,[5]BD!H$6:K$170,4,0)</f>
        <v>13-10-00-044</v>
      </c>
    </row>
    <row r="529" spans="1:37" s="334" customFormat="1" ht="15" customHeight="1" x14ac:dyDescent="0.25">
      <c r="A529" s="68">
        <v>509</v>
      </c>
      <c r="B529" s="335">
        <v>80111703</v>
      </c>
      <c r="C529" s="399" t="s">
        <v>1149</v>
      </c>
      <c r="D529" s="337" t="s">
        <v>65</v>
      </c>
      <c r="E529" s="338">
        <v>345</v>
      </c>
      <c r="F529" s="336" t="s">
        <v>66</v>
      </c>
      <c r="G529" s="73" t="s">
        <v>67</v>
      </c>
      <c r="H529" s="339">
        <v>200000000</v>
      </c>
      <c r="I529" s="400">
        <v>200000000</v>
      </c>
      <c r="J529" s="340" t="s">
        <v>68</v>
      </c>
      <c r="K529" s="336" t="s">
        <v>69</v>
      </c>
      <c r="L529" s="76">
        <f t="shared" si="39"/>
        <v>0</v>
      </c>
      <c r="M529" s="370" t="s">
        <v>1150</v>
      </c>
      <c r="N529" s="342" t="s">
        <v>100</v>
      </c>
      <c r="O529" s="342" t="s">
        <v>72</v>
      </c>
      <c r="P529" s="343" t="s">
        <v>69</v>
      </c>
      <c r="Q529" s="371" t="s">
        <v>448</v>
      </c>
      <c r="R529" s="371" t="str">
        <f>+T529</f>
        <v>Dirección de Gestión Corporativa</v>
      </c>
      <c r="S529" s="326" t="s">
        <v>1183</v>
      </c>
      <c r="T529" s="372" t="s">
        <v>426</v>
      </c>
      <c r="U529" s="73">
        <v>100151185</v>
      </c>
      <c r="V529" s="99" t="s">
        <v>449</v>
      </c>
      <c r="W529" s="99" t="s">
        <v>113</v>
      </c>
      <c r="X529" s="100" t="s">
        <v>450</v>
      </c>
      <c r="Y529" s="99">
        <v>6086334005</v>
      </c>
      <c r="Z529" s="347" t="s">
        <v>77</v>
      </c>
      <c r="AA529" s="336" t="s">
        <v>83</v>
      </c>
      <c r="AB529" s="357">
        <v>45303</v>
      </c>
      <c r="AC529" s="357">
        <v>45306</v>
      </c>
      <c r="AD529" s="357">
        <v>45308</v>
      </c>
      <c r="AE529" s="357">
        <v>45309</v>
      </c>
      <c r="AF529" s="350">
        <f t="shared" si="38"/>
        <v>3</v>
      </c>
      <c r="AG529" s="350">
        <f t="shared" si="38"/>
        <v>2</v>
      </c>
      <c r="AH529" s="350">
        <f t="shared" si="36"/>
        <v>5</v>
      </c>
      <c r="AI529" s="350" t="s">
        <v>69</v>
      </c>
      <c r="AJ529" s="351" t="s">
        <v>69</v>
      </c>
      <c r="AK529" s="350" t="str">
        <f>VLOOKUP(Q529,[5]BD!H$6:K$170,4,0)</f>
        <v>13-10-00-000</v>
      </c>
    </row>
    <row r="530" spans="1:37" s="334" customFormat="1" ht="15" customHeight="1" x14ac:dyDescent="0.25">
      <c r="A530" s="68">
        <v>510</v>
      </c>
      <c r="B530" s="352" t="s">
        <v>1151</v>
      </c>
      <c r="C530" s="401" t="s">
        <v>1152</v>
      </c>
      <c r="D530" s="354" t="s">
        <v>65</v>
      </c>
      <c r="E530" s="355">
        <v>30</v>
      </c>
      <c r="F530" s="353" t="s">
        <v>164</v>
      </c>
      <c r="G530" s="93" t="s">
        <v>67</v>
      </c>
      <c r="H530" s="356">
        <v>34400000</v>
      </c>
      <c r="I530" s="400">
        <v>34400000</v>
      </c>
      <c r="J530" s="340" t="s">
        <v>68</v>
      </c>
      <c r="K530" s="336" t="s">
        <v>69</v>
      </c>
      <c r="L530" s="76">
        <f>+H530-I530</f>
        <v>0</v>
      </c>
      <c r="M530" s="341" t="s">
        <v>1153</v>
      </c>
      <c r="N530" s="342" t="s">
        <v>453</v>
      </c>
      <c r="O530" s="345" t="s">
        <v>108</v>
      </c>
      <c r="P530" s="343" t="s">
        <v>181</v>
      </c>
      <c r="Q530" s="342" t="s">
        <v>251</v>
      </c>
      <c r="R530" s="371" t="str">
        <f t="shared" ref="R530:R531" si="40">+T530</f>
        <v>Dirección de Gestión de Innovación y Tecnología</v>
      </c>
      <c r="S530" s="326" t="s">
        <v>1183</v>
      </c>
      <c r="T530" s="362" t="s">
        <v>182</v>
      </c>
      <c r="U530" s="350">
        <v>100154182</v>
      </c>
      <c r="V530" s="364" t="s">
        <v>183</v>
      </c>
      <c r="W530" s="364" t="s">
        <v>184</v>
      </c>
      <c r="X530" s="402" t="s">
        <v>185</v>
      </c>
      <c r="Y530" s="342" t="s">
        <v>186</v>
      </c>
      <c r="Z530" s="347" t="s">
        <v>77</v>
      </c>
      <c r="AA530" s="336" t="s">
        <v>83</v>
      </c>
      <c r="AB530" s="357">
        <v>45306</v>
      </c>
      <c r="AC530" s="357">
        <v>45334</v>
      </c>
      <c r="AD530" s="357">
        <v>45348</v>
      </c>
      <c r="AE530" s="357">
        <v>45349</v>
      </c>
      <c r="AF530" s="350">
        <f>+AC530-AB530</f>
        <v>28</v>
      </c>
      <c r="AG530" s="350">
        <f>+AD530-AC530</f>
        <v>14</v>
      </c>
      <c r="AH530" s="350">
        <f>+AF530+AG530</f>
        <v>42</v>
      </c>
      <c r="AI530" s="342" t="s">
        <v>187</v>
      </c>
      <c r="AJ530" s="341" t="s">
        <v>188</v>
      </c>
      <c r="AK530" s="350" t="str">
        <f>VLOOKUP(Q530,[5]BD!H$6:K$170,4,0)</f>
        <v>13-10-00-000</v>
      </c>
    </row>
    <row r="531" spans="1:37" s="334" customFormat="1" ht="15" customHeight="1" x14ac:dyDescent="0.25">
      <c r="A531" s="68">
        <v>511</v>
      </c>
      <c r="B531" s="352" t="s">
        <v>248</v>
      </c>
      <c r="C531" s="401" t="s">
        <v>249</v>
      </c>
      <c r="D531" s="354" t="s">
        <v>65</v>
      </c>
      <c r="E531" s="355">
        <v>330</v>
      </c>
      <c r="F531" s="353" t="s">
        <v>66</v>
      </c>
      <c r="G531" s="93" t="s">
        <v>67</v>
      </c>
      <c r="H531" s="356">
        <v>93500000</v>
      </c>
      <c r="I531" s="400">
        <v>93500000</v>
      </c>
      <c r="J531" s="340" t="s">
        <v>68</v>
      </c>
      <c r="K531" s="336" t="s">
        <v>69</v>
      </c>
      <c r="L531" s="76">
        <f t="shared" ref="L531" si="41">+H531-I531</f>
        <v>0</v>
      </c>
      <c r="M531" s="341" t="s">
        <v>1154</v>
      </c>
      <c r="N531" s="342" t="s">
        <v>71</v>
      </c>
      <c r="O531" s="345" t="s">
        <v>108</v>
      </c>
      <c r="P531" s="343" t="s">
        <v>181</v>
      </c>
      <c r="Q531" s="342" t="s">
        <v>251</v>
      </c>
      <c r="R531" s="371" t="str">
        <f t="shared" si="40"/>
        <v>Dirección de Gestión de Innovación y Tecnología</v>
      </c>
      <c r="S531" s="326" t="s">
        <v>1183</v>
      </c>
      <c r="T531" s="362" t="s">
        <v>182</v>
      </c>
      <c r="U531" s="350">
        <v>100154182</v>
      </c>
      <c r="V531" s="364" t="s">
        <v>183</v>
      </c>
      <c r="W531" s="364" t="s">
        <v>184</v>
      </c>
      <c r="X531" s="402" t="s">
        <v>185</v>
      </c>
      <c r="Y531" s="342" t="s">
        <v>186</v>
      </c>
      <c r="Z531" s="347" t="s">
        <v>77</v>
      </c>
      <c r="AA531" s="336" t="s">
        <v>83</v>
      </c>
      <c r="AB531" s="357">
        <v>45294</v>
      </c>
      <c r="AC531" s="357">
        <v>45315</v>
      </c>
      <c r="AD531" s="357">
        <v>45323</v>
      </c>
      <c r="AE531" s="357">
        <v>45324</v>
      </c>
      <c r="AF531" s="350">
        <f t="shared" ref="AF531:AG531" si="42">+AC531-AB531</f>
        <v>21</v>
      </c>
      <c r="AG531" s="350">
        <f t="shared" si="42"/>
        <v>8</v>
      </c>
      <c r="AH531" s="350">
        <f t="shared" ref="AH531" si="43">+AF531+AG531</f>
        <v>29</v>
      </c>
      <c r="AI531" s="342" t="s">
        <v>116</v>
      </c>
      <c r="AJ531" s="341" t="s">
        <v>1155</v>
      </c>
      <c r="AK531" s="350" t="str">
        <f>VLOOKUP(Q531,[5]BD!H$6:K$170,4,0)</f>
        <v>13-10-00-000</v>
      </c>
    </row>
    <row r="533" spans="1:37" x14ac:dyDescent="0.25">
      <c r="H533" s="403">
        <f>+SUM(H26:H531)</f>
        <v>230265300416.81592</v>
      </c>
      <c r="I533" s="403">
        <f>+SUM(I26:I531)</f>
        <v>145862336767</v>
      </c>
    </row>
    <row r="534" spans="1:37" x14ac:dyDescent="0.25">
      <c r="I534" s="403">
        <f>+I533-C16</f>
        <v>0</v>
      </c>
    </row>
    <row r="535" spans="1:37" x14ac:dyDescent="0.25">
      <c r="I535" s="404">
        <f>+C16</f>
        <v>145862336767</v>
      </c>
    </row>
    <row r="536" spans="1:37" x14ac:dyDescent="0.25">
      <c r="I536" s="403">
        <f>-'PAA 2024'!C16</f>
        <v>-145534436767</v>
      </c>
    </row>
    <row r="537" spans="1:37" x14ac:dyDescent="0.25">
      <c r="I537" s="405">
        <f>+I535+I536</f>
        <v>327900000</v>
      </c>
    </row>
    <row r="540" spans="1:37" x14ac:dyDescent="0.25">
      <c r="H540" s="406" t="s">
        <v>1161</v>
      </c>
      <c r="I540" s="406" t="s">
        <v>1163</v>
      </c>
    </row>
    <row r="541" spans="1:37" x14ac:dyDescent="0.25">
      <c r="H541" s="406" t="s">
        <v>1162</v>
      </c>
      <c r="I541" s="407">
        <f>+'PAA 2024'!A90</f>
        <v>65</v>
      </c>
    </row>
    <row r="542" spans="1:37" x14ac:dyDescent="0.25">
      <c r="H542" s="406"/>
      <c r="I542" s="407">
        <f>+'PAA 2024'!A92</f>
        <v>67</v>
      </c>
    </row>
    <row r="543" spans="1:37" x14ac:dyDescent="0.25">
      <c r="H543" s="406"/>
      <c r="I543" s="407">
        <f>+'PAA 2024'!A93</f>
        <v>68</v>
      </c>
    </row>
    <row r="544" spans="1:37" x14ac:dyDescent="0.25">
      <c r="H544" s="406"/>
      <c r="I544" s="407">
        <f>+'PAA 2024'!A200</f>
        <v>175</v>
      </c>
    </row>
    <row r="545" spans="8:9" x14ac:dyDescent="0.25">
      <c r="H545" s="406"/>
      <c r="I545" s="407">
        <f>+'PAA 2024'!A201</f>
        <v>176</v>
      </c>
    </row>
    <row r="546" spans="8:9" x14ac:dyDescent="0.25">
      <c r="H546" s="406"/>
      <c r="I546" s="406"/>
    </row>
  </sheetData>
  <sheetProtection algorithmName="SHA-512" hashValue="DAboRfm4sdGKuCs1NQ222WW5PkWvb3fxmitw7kI1Mg9//+IC0C1FFQdiXXYxI7cRAyDfWEFy2Gg329BnjDfTnw==" saltValue="lg78QWTvVzQlYAUonVPTTg==" spinCount="100000" sheet="1" formatCells="0" formatColumns="0" formatRows="0" insertColumns="0" insertRows="0" insertHyperlinks="0" deleteColumns="0" deleteRows="0" sort="0" autoFilter="0" pivotTables="0"/>
  <mergeCells count="24">
    <mergeCell ref="A7:C7"/>
    <mergeCell ref="D7:H12"/>
    <mergeCell ref="A8:B8"/>
    <mergeCell ref="A9:B9"/>
    <mergeCell ref="A10:B10"/>
    <mergeCell ref="A1:B3"/>
    <mergeCell ref="C1:C3"/>
    <mergeCell ref="D1:F3"/>
    <mergeCell ref="A4:C4"/>
    <mergeCell ref="D4:F4"/>
    <mergeCell ref="B20:H20"/>
    <mergeCell ref="B21:H21"/>
    <mergeCell ref="B22:H22"/>
    <mergeCell ref="A24:E24"/>
    <mergeCell ref="A11:B11"/>
    <mergeCell ref="A12:B12"/>
    <mergeCell ref="A13:B13"/>
    <mergeCell ref="D13:H19"/>
    <mergeCell ref="A14:B14"/>
    <mergeCell ref="A15:B15"/>
    <mergeCell ref="A16:B16"/>
    <mergeCell ref="A17:B17"/>
    <mergeCell ref="A18:B18"/>
    <mergeCell ref="A19:B19"/>
  </mergeCells>
  <conditionalFormatting sqref="Z532:Z1048576">
    <cfRule type="cellIs" dxfId="8" priority="1" operator="equal">
      <formula>#REF!</formula>
    </cfRule>
    <cfRule type="cellIs" dxfId="7" priority="2" operator="equal">
      <formula>#REF!</formula>
    </cfRule>
    <cfRule type="cellIs" dxfId="6" priority="3" operator="equal">
      <formula>#REF!</formula>
    </cfRule>
    <cfRule type="cellIs" dxfId="5" priority="4" operator="equal">
      <formula>#REF!</formula>
    </cfRule>
    <cfRule type="cellIs" dxfId="4" priority="5" operator="equal">
      <formula>#REF!</formula>
    </cfRule>
    <cfRule type="cellIs" dxfId="3" priority="6" operator="equal">
      <formula>#REF!</formula>
    </cfRule>
    <cfRule type="cellIs" dxfId="2" priority="7" operator="equal">
      <formula>#REF!</formula>
    </cfRule>
  </conditionalFormatting>
  <hyperlinks>
    <hyperlink ref="C11" r:id="rId1" display="http://www.dian.gov.co/" xr:uid="{799870AA-D306-465F-816E-9759877BEADD}"/>
    <hyperlink ref="C15" r:id="rId2" xr:uid="{3D0CCBD9-536A-4A87-845B-80343D63E7B3}"/>
    <hyperlink ref="X42:X49" r:id="rId3" display="malzatev@dian.gov.co" xr:uid="{B5F29989-69F2-46DC-A81F-54C769642709}"/>
    <hyperlink ref="X50:X54" r:id="rId4" display="malzatev@dian.gov.co" xr:uid="{98188348-3631-4BFA-B12C-A77A0835572E}"/>
    <hyperlink ref="X35" r:id="rId5" xr:uid="{CB9126BC-AD97-4875-8F11-1D7D1F922F82}"/>
    <hyperlink ref="X36" r:id="rId6" xr:uid="{E465B868-91D6-4053-9664-37625465D472}"/>
    <hyperlink ref="X37" r:id="rId7" xr:uid="{6A424B7C-C25E-4F00-84E1-6685546707B4}"/>
    <hyperlink ref="X38" r:id="rId8" xr:uid="{664082F8-EC2F-4AF3-96A3-73B3A8C973EC}"/>
    <hyperlink ref="X39" r:id="rId9" xr:uid="{7E9B00D0-8607-47EA-BA3C-2A32DF9189C4}"/>
    <hyperlink ref="X40" r:id="rId10" xr:uid="{E43645B6-756B-453A-A1E6-62D4A82A8DD9}"/>
    <hyperlink ref="X41" r:id="rId11" xr:uid="{82885157-EE84-4892-959A-3E6ABEECF324}"/>
    <hyperlink ref="X42" r:id="rId12" xr:uid="{56CA1D8B-4BC3-4EE9-A24B-EBC8B1BD99D9}"/>
    <hyperlink ref="X43" r:id="rId13" xr:uid="{EBBF14E6-55EE-4175-8031-AA26D5042765}"/>
    <hyperlink ref="X44" r:id="rId14" xr:uid="{334F85C5-EEE2-4FD1-87C2-550E7ED005BB}"/>
    <hyperlink ref="X45" r:id="rId15" xr:uid="{20D31CFE-B587-4307-968F-ADC9DA276680}"/>
    <hyperlink ref="X46" r:id="rId16" xr:uid="{52F81C64-E20B-46D1-BC6D-F040258CF6A5}"/>
    <hyperlink ref="X47" r:id="rId17" xr:uid="{914ED8BE-750C-4F0F-BB24-2AE47B6D3431}"/>
    <hyperlink ref="X48" r:id="rId18" xr:uid="{D9D2963B-E16D-4DD0-9D1F-AFA0637A4AEC}"/>
    <hyperlink ref="X49" r:id="rId19" xr:uid="{360F0F1F-DB6B-4748-BF80-9AE6EE8CC7A9}"/>
    <hyperlink ref="X50" r:id="rId20" xr:uid="{118D6686-659C-4430-AC4E-6327F8E1A888}"/>
    <hyperlink ref="X51" r:id="rId21" xr:uid="{1D860241-329C-401E-AE7C-C4B8DF31EA3D}"/>
    <hyperlink ref="X52" r:id="rId22" xr:uid="{6076F95E-92E1-4388-A75D-7EECC3278D78}"/>
    <hyperlink ref="X53" r:id="rId23" xr:uid="{58ED9996-DC1A-46DA-B0F5-A6CC8DB0FD94}"/>
    <hyperlink ref="X54" r:id="rId24" xr:uid="{3506CCED-D21B-4409-8A81-4E3E6CADE857}"/>
    <hyperlink ref="X55" r:id="rId25" xr:uid="{13B52A14-8858-456E-8978-7E5467688162}"/>
    <hyperlink ref="X56" r:id="rId26" xr:uid="{540C331B-E7A8-4200-8000-02135B7FC38E}"/>
    <hyperlink ref="X57" r:id="rId27" xr:uid="{F4EDEFF0-CAB0-4713-B439-057E57500CEA}"/>
    <hyperlink ref="X58" r:id="rId28" xr:uid="{F4A9E36E-EE31-4166-92B3-46A4A0B07B06}"/>
    <hyperlink ref="X59" r:id="rId29" xr:uid="{EC217954-0C6F-43BD-BC8D-A01DE1023841}"/>
    <hyperlink ref="X60" r:id="rId30" xr:uid="{AFEABF91-A6BB-4A97-B7C1-CC2C9EB24884}"/>
    <hyperlink ref="X440" r:id="rId31" xr:uid="{FC412415-A7BA-4DCF-BDA8-D744302E166B}"/>
    <hyperlink ref="X441" r:id="rId32" xr:uid="{D7BF185E-64D9-4E6B-A1AC-E3DDF181C872}"/>
    <hyperlink ref="X442" r:id="rId33" xr:uid="{AAE2B446-94B2-4205-A071-DC63CBF84F28}"/>
    <hyperlink ref="X443" r:id="rId34" xr:uid="{EA56402A-E3A0-4E8D-88E6-8B70849A3FD4}"/>
    <hyperlink ref="X34" r:id="rId35" xr:uid="{BEAC3182-EA7D-4D3B-9931-2C6EAFBE9022}"/>
    <hyperlink ref="X382" r:id="rId36" xr:uid="{B05B8F21-D4A0-43E4-9854-5A16FB0193D6}"/>
    <hyperlink ref="X267:X270" r:id="rId37" display="mmarentess@dian.gov.co" xr:uid="{43B62CD2-FCEF-488E-8EF7-75987363CD88}"/>
    <hyperlink ref="X388" r:id="rId38" xr:uid="{290A0686-31F4-4FE1-8701-1124D343CB86}"/>
    <hyperlink ref="X220" r:id="rId39" xr:uid="{C3E5380E-6F7B-4C89-A2E0-BFAAF98667D7}"/>
    <hyperlink ref="X221" r:id="rId40" xr:uid="{E54C0594-F70E-4689-8C0D-2028FA45E155}"/>
    <hyperlink ref="X222" r:id="rId41" xr:uid="{2EB2C062-FB65-4E82-B0C9-AEC68EAF5E37}"/>
    <hyperlink ref="X223" r:id="rId42" xr:uid="{A6C6E30D-59F4-4656-99A1-5F2B6B630C7D}"/>
    <hyperlink ref="X224" r:id="rId43" xr:uid="{5992410C-B801-4BA3-996F-BCC93A5FB6AF}"/>
    <hyperlink ref="X225" r:id="rId44" xr:uid="{F41F6980-5A2F-45F3-9F95-0BBF208A7F45}"/>
    <hyperlink ref="X226" r:id="rId45" xr:uid="{EDE14D9B-CA5C-4FC2-A539-CC79FB9DC3EC}"/>
    <hyperlink ref="X227" r:id="rId46" xr:uid="{8B797321-E671-4A96-99E4-468190845FE9}"/>
    <hyperlink ref="X228" r:id="rId47" xr:uid="{12D6BB57-A34F-456E-B779-A4C928AABC98}"/>
    <hyperlink ref="X229" r:id="rId48" xr:uid="{C134F135-9E21-4477-BC60-47B86480A87A}"/>
    <hyperlink ref="X230" r:id="rId49" xr:uid="{9A58457E-9101-4121-B8D7-57633C773463}"/>
    <hyperlink ref="X370" r:id="rId50" xr:uid="{42EF71F7-7A2A-4721-BF53-0160765B718A}"/>
    <hyperlink ref="X371" r:id="rId51" xr:uid="{F81FB534-82B2-4639-AEB5-A63F4545F42C}"/>
    <hyperlink ref="X372" r:id="rId52" xr:uid="{D75021A7-AC0E-430C-89A0-63396996897C}"/>
    <hyperlink ref="X373" r:id="rId53" xr:uid="{2737120A-0E69-40E4-84C9-20EA05FF76EE}"/>
    <hyperlink ref="X374" r:id="rId54" xr:uid="{47F09FB1-DC06-4D07-A759-AA6F388DEC21}"/>
    <hyperlink ref="X375" r:id="rId55" xr:uid="{51375424-3D07-4EA4-9560-2DA447060406}"/>
    <hyperlink ref="X268" r:id="rId56" xr:uid="{ACB2A6B7-4FAB-48E8-9E2D-8EACB637F9CD}"/>
    <hyperlink ref="X489" r:id="rId57" display="mailto:jmarting@dian.gov.co" xr:uid="{34820797-B997-4382-89FF-A118E937E08D}"/>
    <hyperlink ref="X490" r:id="rId58" display="mailto:jmarting@dian.gov.co" xr:uid="{B3B6B7F3-1900-400E-8185-60A5E9BBF251}"/>
    <hyperlink ref="X491" r:id="rId59" display="mailto:jmarting@dian.gov.co" xr:uid="{13E119DC-8CCC-4AD4-9386-C9B7B9C9FED3}"/>
    <hyperlink ref="X492" r:id="rId60" display="mailto:jmarting@dian.gov.co" xr:uid="{CE1E738F-FC79-4D88-9B55-991F7E2F1E46}"/>
    <hyperlink ref="X415" r:id="rId61" xr:uid="{4CD43B2B-7095-4294-A4DD-CF4CB45E0DE1}"/>
    <hyperlink ref="X345:X363" r:id="rId62" display="arodriguezt@dian.gov.co" xr:uid="{B94F8D63-6D3B-4BAB-8D6E-A0E6350A1AB3}"/>
    <hyperlink ref="X389" r:id="rId63" xr:uid="{E6A63C29-B864-42EF-B624-F8373B89668F}"/>
    <hyperlink ref="X390" r:id="rId64" xr:uid="{C2DA303E-933A-4FB0-910C-F7F992BFF9A8}"/>
    <hyperlink ref="X391" r:id="rId65" xr:uid="{AB5B08EA-53D6-47B8-A909-F895114C989F}"/>
    <hyperlink ref="X372:X375" r:id="rId66" display="lmosquerap@dian.gov.co" xr:uid="{EDB102BE-33A5-47C3-8198-DD4D1A5D41C0}"/>
    <hyperlink ref="X473" r:id="rId67" xr:uid="{F1E7ED4F-380B-4CA3-AE76-A9B80C5C14A5}"/>
    <hyperlink ref="X377:X381" r:id="rId68" display="vmorenoc@dian.gov.co" xr:uid="{81FE86E1-3D4B-47F7-AFF6-96331F32BE49}"/>
    <hyperlink ref="X459" r:id="rId69" xr:uid="{F67F1A59-969B-4CC4-8848-0424214A213B}"/>
    <hyperlink ref="X460" r:id="rId70" xr:uid="{582D8A63-A70C-4B10-81A3-80FA8978F3BF}"/>
    <hyperlink ref="X463" r:id="rId71" xr:uid="{880B4A29-D5BF-497F-A1ED-EE75F6A4EBC0}"/>
    <hyperlink ref="X464" r:id="rId72" xr:uid="{57297201-12DD-4933-9404-3B0A4F5BAB75}"/>
    <hyperlink ref="X462" r:id="rId73" xr:uid="{2102B780-37A0-47A7-B881-CD054BAD9288}"/>
    <hyperlink ref="X461" r:id="rId74" xr:uid="{DC6CC9C4-1431-4CAA-9FDE-A053EEE82040}"/>
    <hyperlink ref="X234" r:id="rId75" xr:uid="{EA8BC3E7-59D7-4D89-8E6D-E5DD38B3BCD3}"/>
    <hyperlink ref="X376" r:id="rId76" xr:uid="{D0597388-BD25-4477-9698-FB53042B94FC}"/>
    <hyperlink ref="X377" r:id="rId77" xr:uid="{2B963122-5109-45A7-AFB2-61CE035F61DC}"/>
    <hyperlink ref="X378" r:id="rId78" xr:uid="{3A0DD299-27D5-435A-8027-CFE571E791DA}"/>
    <hyperlink ref="X379" r:id="rId79" xr:uid="{2B1E1AAA-F49D-4EC7-8FCB-EB9C91D8D784}"/>
    <hyperlink ref="X330" r:id="rId80" xr:uid="{223F5A80-7647-4D79-8995-0D3044CFDF99}"/>
    <hyperlink ref="X331" r:id="rId81" xr:uid="{01DF3ABF-3F76-449E-88AA-D9C33161271A}"/>
    <hyperlink ref="X334" r:id="rId82" xr:uid="{32061841-C230-4069-8B91-556664F0701E}"/>
    <hyperlink ref="X336" r:id="rId83" xr:uid="{413B3484-E5BC-4CE7-86AB-C2233651FB79}"/>
    <hyperlink ref="X337" r:id="rId84" xr:uid="{F87615AA-21A9-4468-AD68-92B4927FA21A}"/>
    <hyperlink ref="V335" r:id="rId85" display="mailto:ccerquerac@dian.gov.co" xr:uid="{998ACA5E-D729-4209-9E69-B03D3C5E17C0}"/>
    <hyperlink ref="X335" r:id="rId86" xr:uid="{7CE946E6-9C0F-426A-81D2-F1DDAB495984}"/>
    <hyperlink ref="X445" r:id="rId87" xr:uid="{20353A69-C366-40B9-B1EC-C179B9EEBD9A}"/>
    <hyperlink ref="X446" r:id="rId88" xr:uid="{B8906FF3-5AE1-4A95-82B9-7EF27302504B}"/>
    <hyperlink ref="X447" r:id="rId89" xr:uid="{1050FA09-E16F-4C40-A3F7-5DB8251B26A1}"/>
    <hyperlink ref="X448" r:id="rId90" xr:uid="{7C1658DF-A2CB-48B1-8772-19791D172FB6}"/>
    <hyperlink ref="X354" r:id="rId91" xr:uid="{715FD6BC-C882-49F9-979E-8B8887D2366D}"/>
    <hyperlink ref="X508:X522" r:id="rId92" display="mardilap@dian.gov.co" xr:uid="{65D9B14E-31FA-41A8-A3D5-A94E5B970665}"/>
    <hyperlink ref="X395" r:id="rId93" xr:uid="{4444AF06-5D81-4F83-8AA3-F5D40BD98F35}"/>
    <hyperlink ref="X249" r:id="rId94" xr:uid="{A4D697F3-08CC-42E2-AF12-3CECAD6681E4}"/>
    <hyperlink ref="X248" r:id="rId95" xr:uid="{39CAADC7-71F0-45FD-B900-B4311A83C268}"/>
    <hyperlink ref="X496:X500" r:id="rId96" display="ysuarezr@dian.gov.co" xr:uid="{047B5CEC-F38B-4F53-806B-F65F6554F0DD}"/>
    <hyperlink ref="X501" r:id="rId97" xr:uid="{DC686B12-E364-4A39-BBE7-DFC5BC616FF3}"/>
    <hyperlink ref="X502" r:id="rId98" xr:uid="{47759D1A-991D-40C8-9A93-0444C66F4B19}"/>
    <hyperlink ref="X503" r:id="rId99" xr:uid="{1901C4D1-F582-46EC-A252-23E11185A662}"/>
    <hyperlink ref="X347" r:id="rId100" display="scadenas@dian.gov.co" xr:uid="{DE4F3F2E-2F15-41B1-83D2-ED89137A066B}"/>
    <hyperlink ref="X352" r:id="rId101" display="scadenas@dian.gov.co" xr:uid="{900ECDE0-A702-4A0B-A2E5-8CCAC1DF4C18}"/>
    <hyperlink ref="X349" r:id="rId102" display="scadenas@dian.gov.co" xr:uid="{351B12A2-DC4A-403C-94E0-4D799ECCE0E6}"/>
    <hyperlink ref="X350" r:id="rId103" display="scadenas@dian.gov.co" xr:uid="{F21BE4E2-2541-4189-85F8-7440E2E87DA4}"/>
    <hyperlink ref="X351" r:id="rId104" display="scadenas@dian.gov.co" xr:uid="{B66F5EAC-CE6C-45BE-82E9-B23DB335CF93}"/>
    <hyperlink ref="X353" r:id="rId105" display="scadenas@dian.gov.co" xr:uid="{1A5A649D-73C8-4956-883D-973565C057FC}"/>
    <hyperlink ref="X158" r:id="rId106" xr:uid="{04432EB1-04B3-43E8-A95D-5D93B39705B3}"/>
    <hyperlink ref="X159" r:id="rId107" xr:uid="{A1D6195A-4D6C-46CA-AE45-6826645DB379}"/>
    <hyperlink ref="X160" r:id="rId108" xr:uid="{534353C2-C5AF-4211-8D90-61E45B157BF9}"/>
    <hyperlink ref="X161" r:id="rId109" xr:uid="{A0BCF5AE-92D9-4CA7-AFA0-11B7D9865033}"/>
    <hyperlink ref="X162" r:id="rId110" xr:uid="{5D9A13EC-B78E-43B0-93FF-7304D9B27EDD}"/>
    <hyperlink ref="X163" r:id="rId111" xr:uid="{AC019D34-BFD3-4EDF-8282-67D30B0FD115}"/>
    <hyperlink ref="X164" r:id="rId112" xr:uid="{BFF18B86-186E-47D2-A7BE-86313C52F1E1}"/>
    <hyperlink ref="X287" r:id="rId113" xr:uid="{B2AC7E2A-DC86-4E25-8D5B-717FED883842}"/>
    <hyperlink ref="X288:X292" r:id="rId114" display="malzatev@dian.gov.co" xr:uid="{07704DE0-5600-48CD-A0C0-F10CCE54E02E}"/>
    <hyperlink ref="X297" r:id="rId115" xr:uid="{E4A97951-4A46-43D9-A7DF-9C9723DC0A67}"/>
    <hyperlink ref="X286" r:id="rId116" xr:uid="{24E21509-C7C1-42FD-88DD-33DAB7884BA1}"/>
    <hyperlink ref="X165" r:id="rId117" xr:uid="{73B80EC4-680E-41D0-9D32-5F2A9169C5BF}"/>
    <hyperlink ref="X179" r:id="rId118" xr:uid="{D6BA2314-0481-49E4-B641-4092F6D0D691}"/>
    <hyperlink ref="X180" r:id="rId119" xr:uid="{DD28E46D-1AE8-4CFC-9B10-38CBB5994BDF}"/>
    <hyperlink ref="X181" r:id="rId120" xr:uid="{22DFF9B0-AC33-4727-B668-21948DAEDA90}"/>
    <hyperlink ref="X182" r:id="rId121" xr:uid="{5F2E1220-6F1B-475C-883D-EAD1DE787A4E}"/>
    <hyperlink ref="X183" r:id="rId122" xr:uid="{D7BE217F-E8AD-4CDE-B1F3-82DB5C3C5795}"/>
    <hyperlink ref="X184" r:id="rId123" xr:uid="{9641672F-8F6A-41A4-A8B0-AC38ACCCD50A}"/>
    <hyperlink ref="X185" r:id="rId124" xr:uid="{D6B46772-1A2C-4473-B780-87BDB0FFC01C}"/>
    <hyperlink ref="X186" r:id="rId125" xr:uid="{BBB5CEC9-8049-4DF7-9AE4-B828BF7F36CA}"/>
    <hyperlink ref="X187" r:id="rId126" xr:uid="{83D024F0-3316-4F5A-9298-A88DDFA77E42}"/>
    <hyperlink ref="X188" r:id="rId127" xr:uid="{F36902F0-DCD9-46B1-82B2-EC4E27CC7BC4}"/>
    <hyperlink ref="X195" r:id="rId128" xr:uid="{A6444495-9B19-4A85-B732-D3DFC6D36AD4}"/>
    <hyperlink ref="X196" r:id="rId129" xr:uid="{4B399701-D8DF-4488-B237-37396B2B2962}"/>
    <hyperlink ref="X200" r:id="rId130" xr:uid="{764F005E-CC94-4700-92AD-26BEA9CC8393}"/>
    <hyperlink ref="X189" r:id="rId131" xr:uid="{7B578A59-3F85-4167-B1BF-3A2EF92FD734}"/>
    <hyperlink ref="X197" r:id="rId132" xr:uid="{B34C69CD-5F82-4EA9-9D07-EADF133ED422}"/>
    <hyperlink ref="X198" r:id="rId133" xr:uid="{084AA3F1-2A59-426A-9E7F-55F4BD12D432}"/>
    <hyperlink ref="X199" r:id="rId134" xr:uid="{B3002053-34D2-4327-9D87-9F51195A1ADA}"/>
    <hyperlink ref="X201" r:id="rId135" xr:uid="{D2635E1D-E66E-442A-9D0C-A251BC86176A}"/>
    <hyperlink ref="X202" r:id="rId136" xr:uid="{60BB4D4D-22EA-4A2A-9A82-94E475E05D36}"/>
    <hyperlink ref="X190" r:id="rId137" xr:uid="{32F2A750-C6C4-42A3-8FE3-00E359EFE5A0}"/>
    <hyperlink ref="X203" r:id="rId138" xr:uid="{024AF2AE-240D-4372-9555-36FD23C40F86}"/>
    <hyperlink ref="X204:X210" r:id="rId139" display="Lartunduagap@dian.gov.co" xr:uid="{4C13B1FD-680F-4555-A607-EE3BE8FF5F7A}"/>
    <hyperlink ref="X214:X219" r:id="rId140" display="Lartunduagap@dian.gov.co" xr:uid="{B21E8007-5699-4399-8919-D0BC241AFE9F}"/>
    <hyperlink ref="X26" r:id="rId141" xr:uid="{A6F1B1CF-C631-459D-8904-0F0D2D55C8EA}"/>
    <hyperlink ref="X27" r:id="rId142" xr:uid="{8BBFD965-8A0D-4F41-9477-67A9E12500F7}"/>
    <hyperlink ref="X28" r:id="rId143" xr:uid="{2D8E83E5-2FCE-4946-BAFE-D3FC4ACD859F}"/>
    <hyperlink ref="X29" r:id="rId144" xr:uid="{EFB32E72-3671-404E-9388-C5086A5AD85D}"/>
    <hyperlink ref="X402" r:id="rId145" xr:uid="{58D2A40E-482A-4D78-AF79-7089732844A4}"/>
    <hyperlink ref="X403" r:id="rId146" xr:uid="{538F072C-4FF1-43C4-8876-567637337D2B}"/>
    <hyperlink ref="X405" r:id="rId147" xr:uid="{91E6A531-6D2E-44A2-9697-BDA55810CCF1}"/>
    <hyperlink ref="X406" r:id="rId148" xr:uid="{C08CA354-5E0C-4455-98B6-37A01FD18EA0}"/>
    <hyperlink ref="X407" r:id="rId149" xr:uid="{2D577848-22A2-4C4C-B102-5045E32A9C90}"/>
    <hyperlink ref="X408" r:id="rId150" xr:uid="{E0D0AFE4-B8E3-4CBC-B732-7A686F1DE44E}"/>
    <hyperlink ref="X404" r:id="rId151" xr:uid="{5F70A798-EF63-4DFC-A6A9-2D27FCA4931C}"/>
    <hyperlink ref="X214" r:id="rId152" xr:uid="{BF9257B3-6E4C-43A1-8277-264DE018A3CA}"/>
    <hyperlink ref="X215" r:id="rId153" xr:uid="{872B5CE2-5CDD-4DCF-85AB-88ACA4528F5C}"/>
    <hyperlink ref="X216" r:id="rId154" xr:uid="{D478919E-A02F-485A-B018-1DB4025ECD62}"/>
    <hyperlink ref="X217" r:id="rId155" xr:uid="{2B2E1542-EB55-4800-BE95-5854D97C5E3D}"/>
    <hyperlink ref="X218" r:id="rId156" xr:uid="{F76E0BEC-EB41-4454-A3F9-5AC0CFB6D639}"/>
    <hyperlink ref="X523" r:id="rId157" xr:uid="{1C73F04F-4E8F-43B5-ADF6-77BE8AFBC468}"/>
    <hyperlink ref="X524" r:id="rId158" xr:uid="{4DF4065E-F64D-47C5-B4FA-F25B8EDC384B}"/>
    <hyperlink ref="X525" r:id="rId159" xr:uid="{236EFAEF-9871-4A33-9D5A-674AD8A02280}"/>
    <hyperlink ref="X526" r:id="rId160" xr:uid="{C790BFAC-8B7A-455B-AE11-DA66BEBC61FE}"/>
    <hyperlink ref="X527" r:id="rId161" xr:uid="{089518EE-AAA3-4D33-BD1C-9729601758A7}"/>
    <hyperlink ref="X528" r:id="rId162" xr:uid="{3650C8AB-01BB-4A55-911B-F567390C1705}"/>
    <hyperlink ref="X166" r:id="rId163" xr:uid="{C44C8287-A03E-47CF-B1A1-71F3A9A10AEF}"/>
    <hyperlink ref="X167" r:id="rId164" xr:uid="{5640363D-DEC7-47C2-9EEA-2FFD9D8F5B2C}"/>
    <hyperlink ref="X168" r:id="rId165" xr:uid="{F20CE077-4A05-4FB8-ABA2-DEAA47B50E2B}"/>
    <hyperlink ref="X169" r:id="rId166" xr:uid="{F049DA7D-ABBE-46BD-A980-9A5418E3788C}"/>
    <hyperlink ref="X170" r:id="rId167" xr:uid="{E745D718-9611-4E53-B8E1-ECBDEA3254B3}"/>
    <hyperlink ref="X171" r:id="rId168" xr:uid="{2059BFAB-5AE0-4300-91C9-BE67E296A157}"/>
    <hyperlink ref="X172" r:id="rId169" xr:uid="{A36AADAF-D32C-4EBE-B2D6-E3FEF1362464}"/>
    <hyperlink ref="X173" r:id="rId170" xr:uid="{D8F98A55-751E-4ADF-A6A4-36C6E0EA5D2B}"/>
    <hyperlink ref="X174" r:id="rId171" xr:uid="{751F32E2-D4AD-4FC7-A7DD-9F1D42591544}"/>
    <hyperlink ref="X175" r:id="rId172" xr:uid="{8C609DD4-1EBC-47FE-AADE-BA26B054CD4B}"/>
    <hyperlink ref="X176" r:id="rId173" xr:uid="{DB57AE93-4F73-4550-92F4-10F8F6C63337}"/>
    <hyperlink ref="X177" r:id="rId174" xr:uid="{4D89F9F3-0D1D-43D7-A983-8330C69D69E7}"/>
    <hyperlink ref="X178" r:id="rId175" xr:uid="{22667DDA-2AAD-4E10-82C1-170C7DBF0D1D}"/>
    <hyperlink ref="X30" r:id="rId176" xr:uid="{AE50B135-0371-4293-8D8B-1120265CA12B}"/>
    <hyperlink ref="B25" r:id="rId177" display="Código UNSPSC" xr:uid="{5D4E6FE2-630E-4819-A0BC-413101391F2C}"/>
    <hyperlink ref="X293:X295" r:id="rId178" display="malzatev@dian.gov.co" xr:uid="{7E210D1F-86EC-460E-8D2D-68AE280047DF}"/>
    <hyperlink ref="X296" r:id="rId179" xr:uid="{A873EE09-C5EB-48F7-8E1C-E1278C17C071}"/>
    <hyperlink ref="X298" r:id="rId180" xr:uid="{D0172AB0-C2D8-4F5C-88EB-61130D41D99D}"/>
    <hyperlink ref="X299" r:id="rId181" xr:uid="{A51C70BB-0577-48A3-8404-B8CD4ED6E310}"/>
    <hyperlink ref="X333" r:id="rId182" xr:uid="{E3011E68-4D0F-43FA-BF9F-3D06BAF8ED65}"/>
    <hyperlink ref="X332" r:id="rId183" xr:uid="{9A7540A4-3258-4A54-8BCD-36274E37632D}"/>
    <hyperlink ref="X392" r:id="rId184" xr:uid="{177203F3-CC29-4AE0-ADE0-E3692F3BFBCC}"/>
    <hyperlink ref="X393" r:id="rId185" xr:uid="{67C3379F-8EEB-4004-99F1-6F45F0E95CE9}"/>
    <hyperlink ref="X394" r:id="rId186" xr:uid="{B9D13CC4-BBA6-4650-9598-5DA6C7CB7F93}"/>
    <hyperlink ref="X207:X208" r:id="rId187" display="Lartunduagap@dian.gov.co" xr:uid="{BC013C2E-289C-4151-A59E-B3E4F38B234D}"/>
    <hyperlink ref="X211:X212" r:id="rId188" display="Lartunduagap@dian.gov.co" xr:uid="{9D7A47A2-0327-43FC-8968-B7BD92B260AD}"/>
    <hyperlink ref="X213" r:id="rId189" xr:uid="{6D0F44D5-6F29-43FA-9778-C5B74A79D2F1}"/>
    <hyperlink ref="X470" r:id="rId190" xr:uid="{0F30579B-9B1C-4438-B60F-0440B8ECCAC1}"/>
    <hyperlink ref="X471" r:id="rId191" xr:uid="{CB9F52F3-7C9C-482A-9BAB-26ED3E043A4E}"/>
    <hyperlink ref="X472" r:id="rId192" xr:uid="{64EE1701-3BED-4649-9144-52BA0D2D0B66}"/>
    <hyperlink ref="X454" r:id="rId193" display="lmosquerap@dian.gov.co" xr:uid="{23F8116D-7F4E-4CB8-A991-1C6E6D015F8E}"/>
    <hyperlink ref="X455" r:id="rId194" display="lmosquerap@dian.gov.co" xr:uid="{FAC54A65-92F8-4566-A361-ACEF73A6EDD8}"/>
    <hyperlink ref="X456" r:id="rId195" display="lmosquerap@dian.gov.co" xr:uid="{92BE36CF-7FD9-45D2-A9CE-4E65A4AC9F41}"/>
    <hyperlink ref="X457" r:id="rId196" display="lmosquerap@dian.gov.co" xr:uid="{D1770185-55BF-4B5E-82EC-24D94E28AF3E}"/>
    <hyperlink ref="X458" r:id="rId197" display="lmosquerap@dian.gov.co" xr:uid="{782AD1FC-FE24-4234-990C-E63B22D77924}"/>
    <hyperlink ref="X109:X110" r:id="rId198" display="mfonsecat@dian.gov.co" xr:uid="{8BB6FDB6-905C-44E3-8658-A6D7E8447B3D}"/>
    <hyperlink ref="X92:X105" r:id="rId199" display="mfonsecat@dian.gov.co" xr:uid="{A141B701-9F3E-4FEF-AA9C-2A7EA501B468}"/>
    <hyperlink ref="X88" r:id="rId200" display="jmedinah1@dian.gov.co" xr:uid="{AD9B5673-C489-4B84-9EB1-0638D0B407E4}"/>
    <hyperlink ref="X87" r:id="rId201" display="jmedinah1@dian.gov.co" xr:uid="{85953714-16AF-4EBD-9450-F57A4B3D213A}"/>
    <hyperlink ref="X86" r:id="rId202" display="jmedinah1@dian.gov.co" xr:uid="{2CF8AD15-9893-4642-A475-8898702EBCA6}"/>
    <hyperlink ref="X68" r:id="rId203" xr:uid="{2FF5A4E0-532A-4271-BFCF-474AA9695D5A}"/>
    <hyperlink ref="X69" r:id="rId204" display="mailto:hmesal@dian.gov.co" xr:uid="{08FB7C92-434A-45B7-96AE-1E74ABFF07CC}"/>
    <hyperlink ref="X70" r:id="rId205" display="mailto:hmesal@dian.gov.co" xr:uid="{298FB0D0-26C1-4557-86A3-A4CBD9BF35EC}"/>
    <hyperlink ref="X71" r:id="rId206" display="mailto:hmesal@dian.gov.co" xr:uid="{4B0DBFB9-5F3B-4C56-A162-D434D6D3C7E8}"/>
    <hyperlink ref="X72" r:id="rId207" display="mailto:hmesal@dian.gov.co" xr:uid="{DC2B2306-D0D7-4359-9BE0-DE3F8F94A0AD}"/>
    <hyperlink ref="X73" r:id="rId208" display="mailto:hmesal@dian.gov.co" xr:uid="{CAD963EA-90C6-48BE-8EA8-CB71F93FAD6C}"/>
    <hyperlink ref="X74" r:id="rId209" display="mailto:hmesal@dian.gov.co" xr:uid="{6114172B-F0D0-45A3-8022-FFDE3F9B2476}"/>
    <hyperlink ref="X75" r:id="rId210" display="mailto:hmesal@dian.gov.co" xr:uid="{38FB332C-5F1C-4052-8087-A5DD15380795}"/>
    <hyperlink ref="X77" r:id="rId211" display="mailto:hmesal@dian.gov.co" xr:uid="{DA0491B3-1D1E-47D0-B1FD-1D1FF9FA21BF}"/>
    <hyperlink ref="X78" r:id="rId212" display="mailto:hmesal@dian.gov.co" xr:uid="{FDCDA18B-F8A8-497D-8D23-BD3F92A428A6}"/>
    <hyperlink ref="X80" r:id="rId213" display="mailto:hmesal@dian.gov.co" xr:uid="{22FFC67F-DFFA-449E-B85C-44D6F6F1000A}"/>
    <hyperlink ref="X81" r:id="rId214" display="mailto:hmesal@dian.gov.co" xr:uid="{09F21317-8CAF-4524-BA21-4387C2879BBB}"/>
    <hyperlink ref="X82" r:id="rId215" display="mailto:hmesal@dian.gov.co" xr:uid="{63505C68-C54D-4CDB-AEE6-11C24D6BBD6A}"/>
    <hyperlink ref="X90" r:id="rId216" display="mailto:jmedinah1@dian.gov.co" xr:uid="{5138D9FD-976C-44FE-8490-6CE2D24580C7}"/>
    <hyperlink ref="X67" r:id="rId217" display="mailto:jmedinah1@dian.gov.co" xr:uid="{2931878D-F124-4F59-9161-0D2795385765}"/>
    <hyperlink ref="X91" r:id="rId218" display="mailto:mfonsecat@dian.gov.co" xr:uid="{3AF1C574-920F-4B01-9ACC-6871A04527BB}"/>
    <hyperlink ref="X92" r:id="rId219" display="mailto:jmedinah1@dian.gov.co" xr:uid="{B3F7A09B-B6B5-44D5-8148-FE2052FE496B}"/>
    <hyperlink ref="X89" r:id="rId220" display="mailto:drojaso2@dian.gov.co" xr:uid="{AD2C431C-85E1-421F-B184-2C5F643BE0B2}"/>
    <hyperlink ref="X93" r:id="rId221" display="mailto:mfonsecat@dian.gov.co" xr:uid="{3DA20ACB-B78A-4826-AB5A-5FF6F655C6F2}"/>
    <hyperlink ref="X94" r:id="rId222" display="mailto:mfonsecat@dian.gov.co" xr:uid="{5EACC966-43A0-433B-9A7C-2C7456058515}"/>
    <hyperlink ref="X95" r:id="rId223" display="mailto:mfonsecat@dian.gov.co" xr:uid="{35128699-5609-4A5C-931D-EF954FE27810}"/>
    <hyperlink ref="X84" r:id="rId224" display="mailto:tpenag@dian.gov.co" xr:uid="{5E8A16F1-BC6A-48D4-8004-5D4441865A88}"/>
    <hyperlink ref="X85" r:id="rId225" display="mailto:tpenag@dian.gov.co" xr:uid="{9C346930-48AD-46E7-BF59-BB3C52262971}"/>
    <hyperlink ref="X96" r:id="rId226" display="mailto:mfonsecat@dian.gov.co" xr:uid="{9324B9DD-7573-4B62-9E8A-31F94200723B}"/>
    <hyperlink ref="X97" r:id="rId227" display="mailto:mfonsecat@dian.gov.co" xr:uid="{7D56867C-4B88-4D87-8315-2AEAE7802481}"/>
    <hyperlink ref="X98" r:id="rId228" display="mailto:mfonsecat@dian.gov.co" xr:uid="{E5C5950A-9AC2-46D9-AC6D-C8CCCB5DFCA3}"/>
    <hyperlink ref="X99" r:id="rId229" display="mailto:mfonsecat@dian.gov.co" xr:uid="{8B62EEC9-0797-4B57-BE97-A3252C313B7A}"/>
    <hyperlink ref="X100" r:id="rId230" display="mailto:mfonsecat@dian.gov.co" xr:uid="{848DF693-8AC9-4A11-BF7A-1E1890E620A3}"/>
    <hyperlink ref="X101" r:id="rId231" display="mailto:mfonsecat@dian.gov.co" xr:uid="{E65D02F5-5935-4A42-B4D9-6E39FDF7EC3F}"/>
    <hyperlink ref="X102" r:id="rId232" display="mailto:mfonsecat@dian.gov.co" xr:uid="{618C338C-C5EC-47A5-85B0-352FCA414BA5}"/>
    <hyperlink ref="X103" r:id="rId233" display="mailto:mfonsecat@dian.gov.co" xr:uid="{E15CC345-1169-42C1-A133-CE444B7357E8}"/>
    <hyperlink ref="X104" r:id="rId234" display="mailto:mfonsecat@dian.gov.co" xr:uid="{FBCB9EFD-C799-4536-8AF8-79F8329C7371}"/>
    <hyperlink ref="X105" r:id="rId235" display="mailto:mfonsecat@dian.gov.co" xr:uid="{94E8C61A-C34D-4A1B-ABF9-BB043D0AC405}"/>
    <hyperlink ref="X106" r:id="rId236" display="mailto:mfonsecat@dian.gov.co" xr:uid="{FAF062AB-89B6-448F-BE55-7CD504BCE79C}"/>
    <hyperlink ref="X107" r:id="rId237" display="mailto:mfonsecat@dian.gov.co" xr:uid="{F5CEB83E-3625-488A-819F-630C97790BE9}"/>
    <hyperlink ref="X108" r:id="rId238" display="mailto:mfonsecat@dian.gov.co" xr:uid="{B3FDF1FE-972A-4606-AD46-E00847F1C2A9}"/>
    <hyperlink ref="X142" r:id="rId239" display="mailto:lrodriguezb4@dian.gov.co" xr:uid="{FBD71706-E0DC-46E3-BACE-63C21FD52635}"/>
    <hyperlink ref="X150" r:id="rId240" xr:uid="{9EF7AC79-C274-46B3-A621-1092B002498A}"/>
    <hyperlink ref="X65" r:id="rId241" xr:uid="{2E7E690C-9C67-4C01-A69B-1EAFBE634B64}"/>
    <hyperlink ref="X529" r:id="rId242" xr:uid="{88669CBB-8B98-402B-9770-A79170E777E6}"/>
    <hyperlink ref="X530" r:id="rId243" xr:uid="{88586192-37CD-42A6-A08A-48F753EA002A}"/>
    <hyperlink ref="X531" r:id="rId244" xr:uid="{2E870EE2-CC5F-4D91-B4BA-5BA0C94FB522}"/>
    <hyperlink ref="X191" r:id="rId245" xr:uid="{5B7D0AC3-CBFB-4911-82CD-85F8B2D9471A}"/>
  </hyperlinks>
  <pageMargins left="0.70866141732283472" right="0.70866141732283472" top="0.74803149606299213" bottom="0.74803149606299213" header="0.31496062992125984" footer="0.31496062992125984"/>
  <pageSetup paperSize="268" scale="90" orientation="landscape" horizontalDpi="4294967294" r:id="rId246"/>
  <drawing r:id="rId247"/>
  <legacyDrawing r:id="rId248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E050D038F7314585E5B03A4EA6FFCB" ma:contentTypeVersion="3" ma:contentTypeDescription="Crear nuevo documento." ma:contentTypeScope="" ma:versionID="e45fdcb7123c8b6bb5f15984ea93eecb">
  <xsd:schema xmlns:xsd="http://www.w3.org/2001/XMLSchema" xmlns:xs="http://www.w3.org/2001/XMLSchema" xmlns:p="http://schemas.microsoft.com/office/2006/metadata/properties" xmlns:ns2="0c7e947a-2df5-4c14-b96a-f29f1e43ed1a" targetNamespace="http://schemas.microsoft.com/office/2006/metadata/properties" ma:root="true" ma:fieldsID="481d8a13d6426873ee6303d232b269fb" ns2:_="">
    <xsd:import namespace="0c7e947a-2df5-4c14-b96a-f29f1e43ed1a"/>
    <xsd:element name="properties">
      <xsd:complexType>
        <xsd:sequence>
          <xsd:element name="documentManagement">
            <xsd:complexType>
              <xsd:all>
                <xsd:element ref="ns2:axfs" minOccurs="0"/>
                <xsd:element ref="ns2:_x0023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7e947a-2df5-4c14-b96a-f29f1e43ed1a" elementFormDefault="qualified">
    <xsd:import namespace="http://schemas.microsoft.com/office/2006/documentManagement/types"/>
    <xsd:import namespace="http://schemas.microsoft.com/office/infopath/2007/PartnerControls"/>
    <xsd:element name="axfs" ma:index="2" nillable="true" ma:displayName="-" ma:internalName="axfs">
      <xsd:simpleType>
        <xsd:restriction base="dms:Text">
          <xsd:maxLength value="255"/>
        </xsd:restriction>
      </xsd:simpleType>
    </xsd:element>
    <xsd:element name="_x0023_" ma:index="3" nillable="true" ma:displayName="#" ma:internalName="_x0023_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3_ xmlns="0c7e947a-2df5-4c14-b96a-f29f1e43ed1a">2</_x0023_>
    <axfs xmlns="0c7e947a-2df5-4c14-b96a-f29f1e43ed1a">N. Planes Institucionales</axfs>
  </documentManagement>
</p:properties>
</file>

<file path=customXml/itemProps1.xml><?xml version="1.0" encoding="utf-8"?>
<ds:datastoreItem xmlns:ds="http://schemas.openxmlformats.org/officeDocument/2006/customXml" ds:itemID="{B1217C5E-B9EF-4CBA-8865-BC8C44CC4ED2}"/>
</file>

<file path=customXml/itemProps2.xml><?xml version="1.0" encoding="utf-8"?>
<ds:datastoreItem xmlns:ds="http://schemas.openxmlformats.org/officeDocument/2006/customXml" ds:itemID="{5ACD00E9-1C88-445E-871B-F9405C0C3767}"/>
</file>

<file path=customXml/itemProps3.xml><?xml version="1.0" encoding="utf-8"?>
<ds:datastoreItem xmlns:ds="http://schemas.openxmlformats.org/officeDocument/2006/customXml" ds:itemID="{490DF4E9-DE70-47BA-96FF-6B5AA22DB4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2</vt:i4>
      </vt:variant>
    </vt:vector>
  </HeadingPairs>
  <TitlesOfParts>
    <vt:vector size="12" baseType="lpstr">
      <vt:lpstr>PAA 2024</vt:lpstr>
      <vt:lpstr>F+I</vt:lpstr>
      <vt:lpstr>Modalidad C</vt:lpstr>
      <vt:lpstr>Hoja5</vt:lpstr>
      <vt:lpstr>%del total</vt:lpstr>
      <vt:lpstr>Modalidad </vt:lpstr>
      <vt:lpstr>DS-NC-Lineas</vt:lpstr>
      <vt:lpstr>Hoja11</vt:lpstr>
      <vt:lpstr>PAA 2024 (2)</vt:lpstr>
      <vt:lpstr>Modalidad  en bruto</vt:lpstr>
      <vt:lpstr>'PAA 2024'!Títulos_a_imprimir</vt:lpstr>
      <vt:lpstr>'PAA 2024 (2)'!Títulos_a_imprimir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Maria Patricia Mosquera Mosquera</dc:creator>
  <cp:lastModifiedBy>Luz Angelica Villamizar Campos</cp:lastModifiedBy>
  <cp:lastPrinted>2024-01-22T13:59:40Z</cp:lastPrinted>
  <dcterms:created xsi:type="dcterms:W3CDTF">2024-01-16T15:36:41Z</dcterms:created>
  <dcterms:modified xsi:type="dcterms:W3CDTF">2024-01-31T13:01:29Z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0x01010048E050D038F7314585E5B03A4EA6FFCB</vt:lpwstr>
  </property>
</Properties>
</file>